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432" windowWidth="22920" windowHeight="11004" activeTab="0"/>
  </bookViews>
  <sheets>
    <sheet name="Ag-Ca" sheetId="1" r:id="rId1"/>
    <sheet name="Cd-Cu" sheetId="2" r:id="rId2"/>
    <sheet name="Fe-Ni" sheetId="3" r:id="rId3"/>
    <sheet name="P-Sm" sheetId="4" r:id="rId4"/>
    <sheet name="Sn-Ti" sheetId="5" r:id="rId5"/>
    <sheet name="U-Zr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Angelina Buchar</author>
  </authors>
  <commentList>
    <comment ref="A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</commentList>
</comments>
</file>

<file path=xl/comments2.xml><?xml version="1.0" encoding="utf-8"?>
<comments xmlns="http://schemas.openxmlformats.org/spreadsheetml/2006/main">
  <authors>
    <author>Angelina Buchar</author>
    <author>owner</author>
  </authors>
  <commentList>
    <comment ref="J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AX6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Italics indicate not </t>
        </r>
        <r>
          <rPr>
            <b/>
            <sz val="9"/>
            <rFont val="Tahoma"/>
            <family val="2"/>
          </rPr>
          <t xml:space="preserve">all </t>
        </r>
        <r>
          <rPr>
            <sz val="9"/>
            <rFont val="Tahoma"/>
            <family val="2"/>
          </rPr>
          <t>10 values were &gt;0, 5-9 values were reported</t>
        </r>
      </text>
    </comment>
  </commentList>
</comments>
</file>

<file path=xl/comments3.xml><?xml version="1.0" encoding="utf-8"?>
<comments xmlns="http://schemas.openxmlformats.org/spreadsheetml/2006/main">
  <authors>
    <author>Angelina Buchar</author>
  </authors>
  <commentList>
    <comment ref="A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</commentList>
</comments>
</file>

<file path=xl/comments4.xml><?xml version="1.0" encoding="utf-8"?>
<comments xmlns="http://schemas.openxmlformats.org/spreadsheetml/2006/main">
  <authors>
    <author>Angelina Buchar</author>
  </authors>
  <commentList>
    <comment ref="A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</commentList>
</comments>
</file>

<file path=xl/comments5.xml><?xml version="1.0" encoding="utf-8"?>
<comments xmlns="http://schemas.openxmlformats.org/spreadsheetml/2006/main">
  <authors>
    <author>Angelina Buchar</author>
  </authors>
  <commentList>
    <comment ref="J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</commentList>
</comments>
</file>

<file path=xl/comments6.xml><?xml version="1.0" encoding="utf-8"?>
<comments xmlns="http://schemas.openxmlformats.org/spreadsheetml/2006/main">
  <authors>
    <author>Angelina Buchar</author>
    <author>owner</author>
  </authors>
  <commentList>
    <comment ref="A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T5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All 10 values read 52.0, instrumental LOD</t>
        </r>
      </text>
    </comment>
  </commentList>
</comments>
</file>

<file path=xl/sharedStrings.xml><?xml version="1.0" encoding="utf-8"?>
<sst xmlns="http://schemas.openxmlformats.org/spreadsheetml/2006/main" count="727" uniqueCount="69">
  <si>
    <t>Ag</t>
  </si>
  <si>
    <t>As</t>
  </si>
  <si>
    <t>Au</t>
  </si>
  <si>
    <t>Ba</t>
  </si>
  <si>
    <t>Bi</t>
  </si>
  <si>
    <t>Ca</t>
  </si>
  <si>
    <t>Ca (%)</t>
  </si>
  <si>
    <t>Cd</t>
  </si>
  <si>
    <t>Co</t>
  </si>
  <si>
    <t>Cr</t>
  </si>
  <si>
    <t>Cs</t>
  </si>
  <si>
    <t>Cu</t>
  </si>
  <si>
    <t>Mn</t>
  </si>
  <si>
    <t>Mo</t>
  </si>
  <si>
    <t>Nb</t>
  </si>
  <si>
    <t>Ni</t>
  </si>
  <si>
    <t>P</t>
  </si>
  <si>
    <t>Pb</t>
  </si>
  <si>
    <t>Pd</t>
  </si>
  <si>
    <t>Rb</t>
  </si>
  <si>
    <t>Sb</t>
  </si>
  <si>
    <t>Sc</t>
  </si>
  <si>
    <t>Se</t>
  </si>
  <si>
    <t>Sn</t>
  </si>
  <si>
    <t>Sr</t>
  </si>
  <si>
    <t>Te</t>
  </si>
  <si>
    <t>Th</t>
  </si>
  <si>
    <t>U</t>
  </si>
  <si>
    <t>V</t>
  </si>
  <si>
    <t>W</t>
  </si>
  <si>
    <t>Y</t>
  </si>
  <si>
    <t>Zn</t>
  </si>
  <si>
    <t>Zr</t>
  </si>
  <si>
    <t>BT-B-S</t>
  </si>
  <si>
    <t>HH-A-S</t>
  </si>
  <si>
    <t>Cl</t>
  </si>
  <si>
    <t>Pr</t>
  </si>
  <si>
    <t>SAMPLE</t>
  </si>
  <si>
    <t>Mean</t>
  </si>
  <si>
    <t>SD</t>
  </si>
  <si>
    <t>CV</t>
  </si>
  <si>
    <t>BHVO-1</t>
  </si>
  <si>
    <t>GSR-6</t>
  </si>
  <si>
    <t>LKSD-4</t>
  </si>
  <si>
    <t>MRG-1</t>
  </si>
  <si>
    <t>NIST-2709</t>
  </si>
  <si>
    <t>NIST-2710</t>
  </si>
  <si>
    <t>NIST-2711</t>
  </si>
  <si>
    <t>SGR-1</t>
  </si>
  <si>
    <t>TILL-2</t>
  </si>
  <si>
    <t>UM-4</t>
  </si>
  <si>
    <t>La</t>
  </si>
  <si>
    <t>Nd</t>
  </si>
  <si>
    <t>Sm</t>
  </si>
  <si>
    <t>Ce</t>
  </si>
  <si>
    <t>Ta</t>
  </si>
  <si>
    <t>BT-A-S</t>
  </si>
  <si>
    <t>Br</t>
  </si>
  <si>
    <t>HH-B-S</t>
  </si>
  <si>
    <t>HH-C-S</t>
  </si>
  <si>
    <t>Ca, %</t>
  </si>
  <si>
    <t>Fe, %</t>
  </si>
  <si>
    <t>K, %</t>
  </si>
  <si>
    <t>S, %</t>
  </si>
  <si>
    <t>Ti %</t>
  </si>
  <si>
    <t>Mean RSD</t>
  </si>
  <si>
    <t>Mean of means</t>
  </si>
  <si>
    <t>SD of mean of means</t>
  </si>
  <si>
    <t>Elements in ppm unless otherwise noted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</si>
</sst>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6" fillId="0" borderId="0" xfId="0" applyNumberFormat="1" applyFont="1" applyBorder="1" applyAlignment="1" quotePrefix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4" fontId="6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ill="1" applyBorder="1" applyAlignment="1" quotePrefix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 quotePrefix="1">
      <alignment horizontal="left"/>
    </xf>
    <xf numFmtId="0" fontId="0" fillId="0" borderId="0" xfId="0" applyNumberFormat="1" applyBorder="1" applyAlignment="1" quotePrefix="1">
      <alignment horizontal="center"/>
    </xf>
    <xf numFmtId="2" fontId="6" fillId="0" borderId="0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left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 quotePrefix="1">
      <alignment horizontal="center"/>
    </xf>
    <xf numFmtId="164" fontId="13" fillId="0" borderId="0" xfId="0" applyNumberFormat="1" applyFont="1" applyBorder="1" applyAlignment="1" quotePrefix="1">
      <alignment horizontal="center"/>
    </xf>
    <xf numFmtId="164" fontId="14" fillId="0" borderId="0" xfId="0" applyNumberFormat="1" applyFont="1" applyFill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 quotePrefix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 quotePrefix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ont="1" applyFill="1" applyBorder="1" applyAlignment="1" quotePrefix="1">
      <alignment horizontal="center"/>
    </xf>
    <xf numFmtId="164" fontId="2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2" fontId="0" fillId="3" borderId="0" xfId="0" applyNumberForma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wrapText="1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 quotePrefix="1">
      <alignment horizontal="center"/>
    </xf>
    <xf numFmtId="164" fontId="0" fillId="3" borderId="0" xfId="0" applyNumberFormat="1" applyFill="1" applyBorder="1" applyAlignment="1" quotePrefix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1" fillId="3" borderId="0" xfId="0" applyNumberFormat="1" applyFont="1" applyFill="1" applyBorder="1" applyAlignment="1" quotePrefix="1">
      <alignment horizontal="center"/>
    </xf>
    <xf numFmtId="164" fontId="5" fillId="3" borderId="0" xfId="0" applyNumberFormat="1" applyFon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 quotePrefix="1">
      <alignment horizontal="center"/>
    </xf>
    <xf numFmtId="1" fontId="2" fillId="3" borderId="0" xfId="0" applyNumberFormat="1" applyFont="1" applyFill="1" applyBorder="1" applyAlignment="1">
      <alignment horizontal="center" wrapText="1"/>
    </xf>
    <xf numFmtId="165" fontId="0" fillId="3" borderId="0" xfId="0" applyNumberForma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 quotePrefix="1">
      <alignment horizontal="center"/>
    </xf>
    <xf numFmtId="0" fontId="0" fillId="3" borderId="0" xfId="0" applyNumberFormat="1" applyFill="1" applyBorder="1" applyAlignment="1" quotePrefix="1">
      <alignment horizontal="center"/>
    </xf>
    <xf numFmtId="1" fontId="0" fillId="3" borderId="0" xfId="0" applyNumberFormat="1" applyFill="1" applyBorder="1" applyAlignment="1" quotePrefix="1">
      <alignment horizontal="center"/>
    </xf>
    <xf numFmtId="164" fontId="4" fillId="3" borderId="0" xfId="0" applyNumberFormat="1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164" fontId="0" fillId="3" borderId="0" xfId="0" applyNumberFormat="1" applyFill="1" applyBorder="1" applyAlignment="1">
      <alignment horizontal="center" wrapText="1"/>
    </xf>
    <xf numFmtId="164" fontId="0" fillId="3" borderId="0" xfId="0" applyNumberFormat="1" applyFill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/>
    </xf>
    <xf numFmtId="164" fontId="1" fillId="3" borderId="0" xfId="0" applyNumberFormat="1" applyFont="1" applyFill="1" applyBorder="1" applyAlignment="1" quotePrefix="1">
      <alignment horizontal="center"/>
    </xf>
    <xf numFmtId="164" fontId="4" fillId="3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quotePrefix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3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right"/>
    </xf>
    <xf numFmtId="164" fontId="14" fillId="3" borderId="0" xfId="0" applyNumberFormat="1" applyFont="1" applyFill="1" applyAlignment="1">
      <alignment horizontal="right"/>
    </xf>
    <xf numFmtId="164" fontId="13" fillId="3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3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iro%20XRF\AB%20reports\Precision%20study\Final%20precision%20files\Precision%20Study%20Tables_21Feb2011%20Hall%20altered%20Innov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P6000 with n"/>
      <sheetName val="DP6000copied links_  3sigFx"/>
      <sheetName val="DP soil for P table"/>
      <sheetName val="DP6000 3-beam Hall"/>
      <sheetName val="DP Mining for P table"/>
      <sheetName val="DP6000 mining Hall"/>
      <sheetName val="DP6000_Table"/>
      <sheetName val="X5000  with n"/>
      <sheetName val="X5000_copiedlinks_3sigFx"/>
      <sheetName val="5000 mm for P table"/>
      <sheetName val="X5000 Mining Hall"/>
      <sheetName val="5000 soil for P table"/>
      <sheetName val="3-beam soil X5000 Hall"/>
      <sheetName val="X5000_Table"/>
    </sheetNames>
    <sheetDataSet>
      <sheetData sheetId="0">
        <row r="5">
          <cell r="DA5" t="str">
            <v>Hg</v>
          </cell>
        </row>
        <row r="6">
          <cell r="C6" t="str">
            <v>Mean</v>
          </cell>
          <cell r="D6" t="str">
            <v>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9.7109375" style="50" customWidth="1"/>
    <col min="2" max="2" width="7.7109375" style="71" customWidth="1"/>
    <col min="3" max="3" width="6.8515625" style="71" customWidth="1"/>
    <col min="4" max="4" width="6.421875" style="71" customWidth="1"/>
    <col min="5" max="5" width="9.00390625" style="71" customWidth="1"/>
    <col min="6" max="6" width="6.7109375" style="71" customWidth="1"/>
    <col min="7" max="7" width="4.7109375" style="71" customWidth="1"/>
    <col min="8" max="8" width="7.28125" style="71" customWidth="1"/>
    <col min="9" max="9" width="8.00390625" style="71" customWidth="1"/>
    <col min="10" max="10" width="6.7109375" style="71" customWidth="1"/>
    <col min="11" max="11" width="7.57421875" style="3" customWidth="1"/>
    <col min="12" max="12" width="7.8515625" style="3" customWidth="1"/>
    <col min="13" max="13" width="6.7109375" style="3" customWidth="1"/>
    <col min="14" max="14" width="7.8515625" style="3" customWidth="1"/>
    <col min="15" max="15" width="6.00390625" style="3" customWidth="1"/>
    <col min="16" max="16" width="6.28125" style="3" customWidth="1"/>
    <col min="17" max="17" width="7.7109375" style="3" customWidth="1"/>
    <col min="18" max="18" width="6.140625" style="3" customWidth="1"/>
    <col min="19" max="19" width="5.7109375" style="3" customWidth="1"/>
    <col min="20" max="20" width="8.28125" style="22" customWidth="1"/>
    <col min="21" max="21" width="4.57421875" style="22" bestFit="1" customWidth="1"/>
    <col min="22" max="22" width="5.8515625" style="3" customWidth="1"/>
    <col min="23" max="23" width="6.00390625" style="3" bestFit="1" customWidth="1"/>
    <col min="24" max="24" width="6.57421875" style="3" customWidth="1"/>
    <col min="25" max="25" width="5.7109375" style="3" customWidth="1"/>
    <col min="26" max="26" width="6.8515625" style="71" customWidth="1"/>
    <col min="27" max="27" width="6.00390625" style="71" customWidth="1"/>
    <col min="28" max="28" width="6.140625" style="71" customWidth="1"/>
    <col min="29" max="34" width="8.8515625" style="78" customWidth="1"/>
    <col min="35" max="35" width="10.140625" style="3" customWidth="1"/>
    <col min="36" max="36" width="9.57421875" style="3" customWidth="1"/>
    <col min="37" max="37" width="7.140625" style="3" customWidth="1"/>
    <col min="38" max="38" width="6.140625" style="3" bestFit="1" customWidth="1"/>
    <col min="39" max="39" width="6.28125" style="3" customWidth="1"/>
    <col min="40" max="40" width="6.7109375" style="3" customWidth="1"/>
    <col min="41" max="41" width="10.28125" style="3" customWidth="1"/>
    <col min="42" max="42" width="7.28125" style="3" customWidth="1"/>
    <col min="43" max="43" width="7.8515625" style="3" customWidth="1"/>
    <col min="44" max="44" width="8.00390625" style="3" customWidth="1"/>
    <col min="45" max="45" width="7.7109375" style="3" customWidth="1"/>
    <col min="46" max="46" width="7.421875" style="3" customWidth="1"/>
    <col min="47" max="47" width="10.421875" style="82" customWidth="1"/>
    <col min="48" max="48" width="6.7109375" style="82" customWidth="1"/>
    <col min="49" max="49" width="6.7109375" style="71" customWidth="1"/>
    <col min="50" max="52" width="8.8515625" style="78" customWidth="1"/>
    <col min="53" max="53" width="8.8515625" style="37" customWidth="1"/>
    <col min="54" max="55" width="8.8515625" style="2" customWidth="1"/>
    <col min="56" max="58" width="8.8515625" style="95" customWidth="1"/>
    <col min="59" max="59" width="8.140625" style="89" customWidth="1"/>
    <col min="60" max="60" width="6.7109375" style="89" customWidth="1"/>
    <col min="61" max="61" width="5.57421875" style="91" customWidth="1"/>
    <col min="62" max="70" width="8.8515625" style="95" customWidth="1"/>
    <col min="71" max="16384" width="8.8515625" style="2" customWidth="1"/>
  </cols>
  <sheetData>
    <row r="1" spans="1:70" s="43" customFormat="1" ht="15.75" customHeight="1">
      <c r="A1" s="49"/>
      <c r="B1" s="205" t="s">
        <v>0</v>
      </c>
      <c r="C1" s="206"/>
      <c r="D1" s="206"/>
      <c r="E1" s="206"/>
      <c r="F1" s="206"/>
      <c r="G1" s="206"/>
      <c r="H1" s="206"/>
      <c r="I1" s="206"/>
      <c r="J1" s="206"/>
      <c r="K1" s="197" t="s">
        <v>1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207" t="s">
        <v>2</v>
      </c>
      <c r="AA1" s="200"/>
      <c r="AB1" s="200"/>
      <c r="AC1" s="200"/>
      <c r="AD1" s="200"/>
      <c r="AE1" s="200"/>
      <c r="AF1" s="200"/>
      <c r="AG1" s="200"/>
      <c r="AH1" s="200"/>
      <c r="AI1" s="197" t="s">
        <v>3</v>
      </c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9" t="s">
        <v>4</v>
      </c>
      <c r="AV1" s="200"/>
      <c r="AW1" s="200"/>
      <c r="AX1" s="200"/>
      <c r="AY1" s="200"/>
      <c r="AZ1" s="200"/>
      <c r="BA1" s="201" t="s">
        <v>57</v>
      </c>
      <c r="BB1" s="201"/>
      <c r="BC1" s="201"/>
      <c r="BD1" s="202" t="s">
        <v>60</v>
      </c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</row>
    <row r="2" spans="1:70" s="43" customFormat="1" ht="15.75" customHeight="1">
      <c r="A2" s="49"/>
      <c r="B2" s="204" t="s">
        <v>59</v>
      </c>
      <c r="C2" s="204"/>
      <c r="D2" s="204"/>
      <c r="E2" s="208" t="s">
        <v>56</v>
      </c>
      <c r="F2" s="208"/>
      <c r="G2" s="207"/>
      <c r="H2" s="209" t="s">
        <v>33</v>
      </c>
      <c r="I2" s="209"/>
      <c r="J2" s="209"/>
      <c r="K2" s="210" t="s">
        <v>34</v>
      </c>
      <c r="L2" s="197"/>
      <c r="M2" s="197"/>
      <c r="N2" s="197" t="s">
        <v>58</v>
      </c>
      <c r="O2" s="197"/>
      <c r="P2" s="197"/>
      <c r="Q2" s="184" t="s">
        <v>59</v>
      </c>
      <c r="R2" s="184"/>
      <c r="S2" s="184"/>
      <c r="T2" s="210" t="s">
        <v>56</v>
      </c>
      <c r="U2" s="210"/>
      <c r="V2" s="197"/>
      <c r="W2" s="201" t="s">
        <v>33</v>
      </c>
      <c r="X2" s="201"/>
      <c r="Y2" s="201"/>
      <c r="Z2" s="208" t="s">
        <v>34</v>
      </c>
      <c r="AA2" s="207"/>
      <c r="AB2" s="207"/>
      <c r="AC2" s="208" t="s">
        <v>56</v>
      </c>
      <c r="AD2" s="208"/>
      <c r="AE2" s="207"/>
      <c r="AF2" s="209" t="s">
        <v>33</v>
      </c>
      <c r="AG2" s="209"/>
      <c r="AH2" s="209"/>
      <c r="AI2" s="197" t="s">
        <v>58</v>
      </c>
      <c r="AJ2" s="197"/>
      <c r="AK2" s="197"/>
      <c r="AL2" s="184" t="s">
        <v>59</v>
      </c>
      <c r="AM2" s="184"/>
      <c r="AN2" s="184"/>
      <c r="AO2" s="185" t="s">
        <v>56</v>
      </c>
      <c r="AP2" s="185"/>
      <c r="AQ2" s="186"/>
      <c r="AR2" s="201" t="s">
        <v>33</v>
      </c>
      <c r="AS2" s="201"/>
      <c r="AT2" s="201"/>
      <c r="AU2" s="208" t="s">
        <v>34</v>
      </c>
      <c r="AV2" s="207"/>
      <c r="AW2" s="207"/>
      <c r="AX2" s="207" t="s">
        <v>58</v>
      </c>
      <c r="AY2" s="207"/>
      <c r="AZ2" s="207"/>
      <c r="BA2" s="197" t="s">
        <v>58</v>
      </c>
      <c r="BB2" s="197"/>
      <c r="BC2" s="197"/>
      <c r="BD2" s="187" t="s">
        <v>34</v>
      </c>
      <c r="BE2" s="188"/>
      <c r="BF2" s="188"/>
      <c r="BG2" s="188" t="s">
        <v>58</v>
      </c>
      <c r="BH2" s="188"/>
      <c r="BI2" s="188"/>
      <c r="BJ2" s="190" t="s">
        <v>59</v>
      </c>
      <c r="BK2" s="190"/>
      <c r="BL2" s="190"/>
      <c r="BM2" s="187" t="s">
        <v>56</v>
      </c>
      <c r="BN2" s="187"/>
      <c r="BO2" s="188"/>
      <c r="BP2" s="189" t="s">
        <v>33</v>
      </c>
      <c r="BQ2" s="189"/>
      <c r="BR2" s="189"/>
    </row>
    <row r="3" spans="1:70" s="1" customFormat="1" ht="12.75">
      <c r="A3" s="50" t="s">
        <v>37</v>
      </c>
      <c r="B3" s="66" t="s">
        <v>38</v>
      </c>
      <c r="C3" s="66" t="s">
        <v>39</v>
      </c>
      <c r="D3" s="66" t="s">
        <v>40</v>
      </c>
      <c r="E3" s="172" t="s">
        <v>38</v>
      </c>
      <c r="F3" s="172" t="s">
        <v>39</v>
      </c>
      <c r="G3" s="173" t="s">
        <v>40</v>
      </c>
      <c r="H3" s="66" t="s">
        <v>38</v>
      </c>
      <c r="I3" s="66" t="s">
        <v>39</v>
      </c>
      <c r="J3" s="66" t="s">
        <v>40</v>
      </c>
      <c r="K3" s="131" t="str">
        <f>'[1]DP6000 with n'!$C$6</f>
        <v>Mean</v>
      </c>
      <c r="L3" s="131" t="str">
        <f>'[1]DP6000 with n'!$D$6</f>
        <v>SD</v>
      </c>
      <c r="M3" s="170" t="s">
        <v>40</v>
      </c>
      <c r="N3" s="11" t="s">
        <v>38</v>
      </c>
      <c r="O3" s="11" t="s">
        <v>39</v>
      </c>
      <c r="P3" s="11" t="s">
        <v>40</v>
      </c>
      <c r="Q3" s="11" t="s">
        <v>38</v>
      </c>
      <c r="R3" s="11" t="s">
        <v>39</v>
      </c>
      <c r="S3" s="11" t="s">
        <v>40</v>
      </c>
      <c r="T3" s="58" t="s">
        <v>38</v>
      </c>
      <c r="U3" s="58" t="s">
        <v>39</v>
      </c>
      <c r="V3" s="59" t="s">
        <v>40</v>
      </c>
      <c r="W3" s="11" t="s">
        <v>38</v>
      </c>
      <c r="X3" s="11" t="s">
        <v>39</v>
      </c>
      <c r="Y3" s="11" t="s">
        <v>40</v>
      </c>
      <c r="Z3" s="130" t="str">
        <f>'[1]DP6000 with n'!$C$6</f>
        <v>Mean</v>
      </c>
      <c r="AA3" s="130" t="str">
        <f>'[1]DP6000 with n'!$D$6</f>
        <v>SD</v>
      </c>
      <c r="AB3" s="79" t="s">
        <v>40</v>
      </c>
      <c r="AC3" s="172" t="s">
        <v>38</v>
      </c>
      <c r="AD3" s="172" t="s">
        <v>39</v>
      </c>
      <c r="AE3" s="173" t="s">
        <v>40</v>
      </c>
      <c r="AF3" s="66" t="s">
        <v>38</v>
      </c>
      <c r="AG3" s="66" t="s">
        <v>39</v>
      </c>
      <c r="AH3" s="66" t="s">
        <v>40</v>
      </c>
      <c r="AI3" s="1" t="s">
        <v>38</v>
      </c>
      <c r="AJ3" s="11" t="s">
        <v>39</v>
      </c>
      <c r="AK3" s="11" t="s">
        <v>40</v>
      </c>
      <c r="AL3" s="11" t="s">
        <v>38</v>
      </c>
      <c r="AM3" s="11" t="s">
        <v>39</v>
      </c>
      <c r="AN3" s="11" t="s">
        <v>40</v>
      </c>
      <c r="AO3" s="58" t="s">
        <v>38</v>
      </c>
      <c r="AP3" s="58" t="s">
        <v>39</v>
      </c>
      <c r="AQ3" s="59" t="s">
        <v>40</v>
      </c>
      <c r="AR3" s="11" t="s">
        <v>38</v>
      </c>
      <c r="AS3" s="11" t="s">
        <v>39</v>
      </c>
      <c r="AT3" s="11" t="s">
        <v>40</v>
      </c>
      <c r="AU3" s="130" t="str">
        <f>'[1]DP6000 with n'!$C$6</f>
        <v>Mean</v>
      </c>
      <c r="AV3" s="130" t="str">
        <f>'[1]DP6000 with n'!$D$6</f>
        <v>SD</v>
      </c>
      <c r="AW3" s="79" t="s">
        <v>40</v>
      </c>
      <c r="AX3" s="66" t="s">
        <v>38</v>
      </c>
      <c r="AY3" s="66" t="s">
        <v>39</v>
      </c>
      <c r="AZ3" s="66" t="s">
        <v>40</v>
      </c>
      <c r="BA3" s="43" t="s">
        <v>38</v>
      </c>
      <c r="BB3" s="11" t="s">
        <v>39</v>
      </c>
      <c r="BC3" s="11" t="s">
        <v>40</v>
      </c>
      <c r="BD3" s="134" t="str">
        <f>'[1]DP6000 with n'!$C$6</f>
        <v>Mean</v>
      </c>
      <c r="BE3" s="133" t="str">
        <f>'[1]DP6000 with n'!$D$6</f>
        <v>SD</v>
      </c>
      <c r="BF3" s="99" t="s">
        <v>40</v>
      </c>
      <c r="BG3" s="86" t="s">
        <v>38</v>
      </c>
      <c r="BH3" s="86" t="s">
        <v>39</v>
      </c>
      <c r="BI3" s="84" t="s">
        <v>40</v>
      </c>
      <c r="BJ3" s="86" t="s">
        <v>38</v>
      </c>
      <c r="BK3" s="86" t="s">
        <v>39</v>
      </c>
      <c r="BL3" s="84" t="s">
        <v>40</v>
      </c>
      <c r="BM3" s="75" t="s">
        <v>38</v>
      </c>
      <c r="BN3" s="75" t="s">
        <v>39</v>
      </c>
      <c r="BO3" s="171" t="s">
        <v>40</v>
      </c>
      <c r="BP3" s="86" t="s">
        <v>38</v>
      </c>
      <c r="BQ3" s="86" t="s">
        <v>39</v>
      </c>
      <c r="BR3" s="84" t="s">
        <v>40</v>
      </c>
    </row>
    <row r="4" spans="1:70" ht="12.75">
      <c r="A4" s="51" t="s">
        <v>41</v>
      </c>
      <c r="B4" s="67">
        <v>8.1375</v>
      </c>
      <c r="C4" s="67">
        <v>1.5951511348010718</v>
      </c>
      <c r="D4" s="67"/>
      <c r="E4" s="68">
        <v>0.375</v>
      </c>
      <c r="F4" s="68">
        <v>0.5175491695000001</v>
      </c>
      <c r="G4" s="69"/>
      <c r="H4" s="70">
        <v>284.182</v>
      </c>
      <c r="I4" s="70">
        <v>5.2413501229273844</v>
      </c>
      <c r="J4" s="70">
        <v>1.8443638664403037</v>
      </c>
      <c r="K4" s="6">
        <v>22.6</v>
      </c>
      <c r="L4" s="6">
        <v>1.83787317</v>
      </c>
      <c r="M4" s="6">
        <f>L4/K4*100</f>
        <v>8.132182168141593</v>
      </c>
      <c r="Q4" s="17"/>
      <c r="R4" s="17"/>
      <c r="S4" s="17"/>
      <c r="T4" s="10">
        <v>3</v>
      </c>
      <c r="U4" s="10">
        <v>2.8867513459</v>
      </c>
      <c r="V4" s="16"/>
      <c r="W4" s="18">
        <v>4.902857142857143</v>
      </c>
      <c r="X4" s="18">
        <v>1.1266427160035295</v>
      </c>
      <c r="Y4" s="17"/>
      <c r="Z4" s="73"/>
      <c r="AA4" s="73"/>
      <c r="AB4" s="73"/>
      <c r="AC4" s="69"/>
      <c r="AD4" s="69"/>
      <c r="AE4" s="69"/>
      <c r="AF4" s="67">
        <v>9.33875</v>
      </c>
      <c r="AG4" s="67">
        <v>1.3790621813391888</v>
      </c>
      <c r="AH4" s="67"/>
      <c r="AI4" s="2"/>
      <c r="AL4" s="17">
        <v>406.183</v>
      </c>
      <c r="AM4" s="17">
        <v>14.819366495681708</v>
      </c>
      <c r="AN4" s="17">
        <v>3.6484457733784303</v>
      </c>
      <c r="AO4" s="16">
        <v>13.1</v>
      </c>
      <c r="AP4" s="16">
        <v>1.2866839377</v>
      </c>
      <c r="AQ4" s="16">
        <f>AP4/AO4*100</f>
        <v>9.822014791603053</v>
      </c>
      <c r="AR4" s="17">
        <v>331.47900000000004</v>
      </c>
      <c r="AS4" s="17">
        <v>10.873059929119377</v>
      </c>
      <c r="AT4" s="17">
        <v>3.2801655396327902</v>
      </c>
      <c r="AU4" s="73"/>
      <c r="AV4" s="73"/>
      <c r="AW4" s="73"/>
      <c r="AX4" s="71"/>
      <c r="AY4" s="71"/>
      <c r="AZ4" s="71"/>
      <c r="BB4" s="3"/>
      <c r="BC4" s="3"/>
      <c r="BD4" s="89">
        <v>12.77564</v>
      </c>
      <c r="BE4" s="89">
        <v>0.101836702</v>
      </c>
      <c r="BF4" s="90">
        <f>BE4/BD4*100</f>
        <v>0.7971162462311085</v>
      </c>
      <c r="BG4" s="89">
        <v>8.525</v>
      </c>
      <c r="BH4" s="89">
        <v>0.04927248499698168</v>
      </c>
      <c r="BI4" s="91">
        <f aca="true" t="shared" si="0" ref="BI4:BI13">100*BH4/BG4</f>
        <v>0.5779763636009582</v>
      </c>
      <c r="BJ4" s="92">
        <v>7.7097334</v>
      </c>
      <c r="BK4" s="92">
        <v>0.09952649147527402</v>
      </c>
      <c r="BL4" s="93">
        <v>1.2909200138525416</v>
      </c>
      <c r="BM4" s="89">
        <v>11.8835</v>
      </c>
      <c r="BN4" s="89">
        <v>0.3015473871</v>
      </c>
      <c r="BO4" s="94">
        <f>BN4/BM4*100</f>
        <v>2.5375300803635294</v>
      </c>
      <c r="BP4" s="92">
        <v>6.728606600000001</v>
      </c>
      <c r="BQ4" s="92">
        <v>0.048329690313741965</v>
      </c>
      <c r="BR4" s="93">
        <v>0.7182718976874344</v>
      </c>
    </row>
    <row r="5" spans="1:70" ht="12.75">
      <c r="A5" s="51" t="s">
        <v>42</v>
      </c>
      <c r="B5" s="70"/>
      <c r="C5" s="70"/>
      <c r="D5" s="70"/>
      <c r="E5" s="69"/>
      <c r="F5" s="69"/>
      <c r="G5" s="69"/>
      <c r="H5" s="70">
        <v>244.45</v>
      </c>
      <c r="I5" s="70">
        <v>4.61873479549445</v>
      </c>
      <c r="J5" s="70">
        <v>1.8894394745323992</v>
      </c>
      <c r="K5" s="6">
        <v>13.4</v>
      </c>
      <c r="L5" s="6">
        <v>1.34989712</v>
      </c>
      <c r="M5" s="6">
        <f aca="true" t="shared" si="1" ref="M5:M13">L5/K5*100</f>
        <v>10.073859104477611</v>
      </c>
      <c r="Q5" s="17">
        <v>5.757</v>
      </c>
      <c r="R5" s="17">
        <v>1.1153280533845935</v>
      </c>
      <c r="S5" s="17">
        <v>19.373424585454117</v>
      </c>
      <c r="T5" s="10">
        <v>5.125</v>
      </c>
      <c r="U5" s="10">
        <v>2.1671244938</v>
      </c>
      <c r="V5" s="16"/>
      <c r="W5" s="18">
        <v>7.102222222222221</v>
      </c>
      <c r="X5" s="18">
        <v>0.8980921135632168</v>
      </c>
      <c r="Y5" s="17"/>
      <c r="Z5" s="73">
        <v>5.2857142857</v>
      </c>
      <c r="AA5" s="73">
        <v>0.4879500365</v>
      </c>
      <c r="AB5" s="73">
        <f>AA5/Z5*100</f>
        <v>9.231487177051976</v>
      </c>
      <c r="AC5" s="69"/>
      <c r="AD5" s="69"/>
      <c r="AE5" s="69"/>
      <c r="AF5" s="67"/>
      <c r="AG5" s="67"/>
      <c r="AH5" s="67"/>
      <c r="AI5" s="2"/>
      <c r="AL5" s="17">
        <v>317.277</v>
      </c>
      <c r="AM5" s="17">
        <v>14.225729467724614</v>
      </c>
      <c r="AN5" s="17">
        <v>4.483693891370826</v>
      </c>
      <c r="AO5" s="16">
        <v>7.8</v>
      </c>
      <c r="AP5" s="16">
        <v>1.1352924244</v>
      </c>
      <c r="AQ5" s="16">
        <f aca="true" t="shared" si="2" ref="AQ5:AQ13">AP5/AO5*100</f>
        <v>14.555031082051281</v>
      </c>
      <c r="AR5" s="17">
        <v>272.589</v>
      </c>
      <c r="AS5" s="17">
        <v>10.514477268139506</v>
      </c>
      <c r="AT5" s="17">
        <v>3.8572639644811444</v>
      </c>
      <c r="AU5" s="73"/>
      <c r="AV5" s="73"/>
      <c r="AW5" s="73"/>
      <c r="AX5" s="71"/>
      <c r="AY5" s="71"/>
      <c r="AZ5" s="71"/>
      <c r="BB5" s="3"/>
      <c r="BC5" s="3"/>
      <c r="BD5" s="89">
        <v>52.92032</v>
      </c>
      <c r="BE5" s="89">
        <v>0.650355557</v>
      </c>
      <c r="BF5" s="90">
        <f aca="true" t="shared" si="3" ref="BF5:BF13">BE5/BD5*100</f>
        <v>1.2289335306362472</v>
      </c>
      <c r="BG5" s="89">
        <v>50.980000000000004</v>
      </c>
      <c r="BH5" s="89">
        <v>0.6696599468715795</v>
      </c>
      <c r="BI5" s="91">
        <f t="shared" si="0"/>
        <v>1.3135738463546085</v>
      </c>
      <c r="BJ5" s="92">
        <v>34.288504100000004</v>
      </c>
      <c r="BK5" s="92">
        <v>0.4792589860745452</v>
      </c>
      <c r="BL5" s="93">
        <v>1.39772497708509</v>
      </c>
      <c r="BM5" s="89">
        <v>57.350480000000005</v>
      </c>
      <c r="BN5" s="89">
        <v>0.97660662364</v>
      </c>
      <c r="BO5" s="94">
        <f aca="true" t="shared" si="4" ref="BO5:BO13">BN5/BM5*100</f>
        <v>1.702874367642607</v>
      </c>
      <c r="BP5" s="92">
        <v>29.831328900000006</v>
      </c>
      <c r="BQ5" s="92">
        <v>0.11921627001979963</v>
      </c>
      <c r="BR5" s="93">
        <v>0.3996344595288868</v>
      </c>
    </row>
    <row r="6" spans="1:70" ht="12.75">
      <c r="A6" s="51" t="s">
        <v>43</v>
      </c>
      <c r="E6" s="68">
        <v>0.33333333330000003</v>
      </c>
      <c r="F6" s="68">
        <v>0.5773502692</v>
      </c>
      <c r="G6" s="69"/>
      <c r="K6" s="6">
        <v>28.8</v>
      </c>
      <c r="L6" s="6">
        <v>1.47572957</v>
      </c>
      <c r="M6" s="6">
        <f t="shared" si="1"/>
        <v>5.124061006944444</v>
      </c>
      <c r="N6" s="3">
        <v>14.499999999999998</v>
      </c>
      <c r="O6" s="3">
        <v>7.027722880769338</v>
      </c>
      <c r="P6" s="3">
        <f>100*O6/N6</f>
        <v>48.467054350133374</v>
      </c>
      <c r="Q6" s="3">
        <v>17.609</v>
      </c>
      <c r="R6" s="3">
        <v>1.6910381426804093</v>
      </c>
      <c r="S6" s="3">
        <v>9.603260507015783</v>
      </c>
      <c r="T6" s="16">
        <v>30.4</v>
      </c>
      <c r="U6" s="16">
        <v>6.6699991671</v>
      </c>
      <c r="V6" s="16">
        <f>U6/T6*100</f>
        <v>21.94078673388158</v>
      </c>
      <c r="W6" s="3">
        <v>19.732</v>
      </c>
      <c r="X6" s="3">
        <v>2.3113526583174453</v>
      </c>
      <c r="Y6" s="3">
        <v>11.713727236557093</v>
      </c>
      <c r="Z6" s="73"/>
      <c r="AA6" s="73"/>
      <c r="AB6" s="73"/>
      <c r="AC6" s="68">
        <v>0.5714285714</v>
      </c>
      <c r="AD6" s="68">
        <v>0.5345224838</v>
      </c>
      <c r="AE6" s="68"/>
      <c r="AF6" s="74"/>
      <c r="AG6" s="74"/>
      <c r="AH6" s="74"/>
      <c r="AI6" s="29">
        <v>201.2</v>
      </c>
      <c r="AJ6" s="24">
        <v>107.19950248640775</v>
      </c>
      <c r="AK6" s="24"/>
      <c r="AO6" s="16">
        <v>285.1</v>
      </c>
      <c r="AP6" s="16">
        <v>10.397114984</v>
      </c>
      <c r="AQ6" s="16">
        <f t="shared" si="2"/>
        <v>3.646830930901438</v>
      </c>
      <c r="AU6" s="73"/>
      <c r="AV6" s="73"/>
      <c r="AW6" s="73"/>
      <c r="AX6" s="74">
        <v>11.5</v>
      </c>
      <c r="AY6" s="74">
        <v>9.958246164193106</v>
      </c>
      <c r="AZ6" s="74"/>
      <c r="BA6" s="37">
        <v>203.40000000000003</v>
      </c>
      <c r="BB6" s="3">
        <v>52.74298268226975</v>
      </c>
      <c r="BC6" s="3">
        <f>100*BB6/BA6</f>
        <v>25.930669951951693</v>
      </c>
      <c r="BD6" s="89">
        <v>1.571</v>
      </c>
      <c r="BE6" s="89">
        <v>0.018803722999999998</v>
      </c>
      <c r="BF6" s="90">
        <f t="shared" si="3"/>
        <v>1.1969269891788668</v>
      </c>
      <c r="BG6" s="89">
        <v>1.214</v>
      </c>
      <c r="BH6" s="89">
        <v>0.018973665961010293</v>
      </c>
      <c r="BI6" s="91">
        <f t="shared" si="0"/>
        <v>1.5629049391277012</v>
      </c>
      <c r="BJ6" s="92">
        <v>1.4733011</v>
      </c>
      <c r="BK6" s="92">
        <v>0.01640371343764725</v>
      </c>
      <c r="BL6" s="93">
        <v>1.1133985739674837</v>
      </c>
      <c r="BM6" s="89">
        <v>1.52424</v>
      </c>
      <c r="BN6" s="89">
        <v>0.08864263082700001</v>
      </c>
      <c r="BO6" s="94">
        <f t="shared" si="4"/>
        <v>5.815529760864431</v>
      </c>
      <c r="BP6" s="92">
        <v>1.3650327</v>
      </c>
      <c r="BQ6" s="92">
        <v>0.013106459468097869</v>
      </c>
      <c r="BR6" s="93">
        <v>0.9601571792454401</v>
      </c>
    </row>
    <row r="7" spans="1:70" ht="12.75">
      <c r="A7" s="51" t="s">
        <v>44</v>
      </c>
      <c r="B7" s="70">
        <v>8.72</v>
      </c>
      <c r="C7" s="70">
        <v>1.4974867834697785</v>
      </c>
      <c r="D7" s="70">
        <v>17.173013571901134</v>
      </c>
      <c r="E7" s="68">
        <v>0.25</v>
      </c>
      <c r="F7" s="68">
        <v>0.5</v>
      </c>
      <c r="G7" s="69"/>
      <c r="H7" s="70">
        <v>298.097</v>
      </c>
      <c r="I7" s="70">
        <v>8.34693563198164</v>
      </c>
      <c r="J7" s="70">
        <v>2.800073678024818</v>
      </c>
      <c r="K7" s="6">
        <v>28.9</v>
      </c>
      <c r="L7" s="6">
        <v>1.59513148</v>
      </c>
      <c r="M7" s="6">
        <f t="shared" si="1"/>
        <v>5.519486089965398</v>
      </c>
      <c r="Q7" s="17"/>
      <c r="R7" s="17"/>
      <c r="S7" s="17"/>
      <c r="T7" s="10">
        <v>3.7777777778</v>
      </c>
      <c r="U7" s="10">
        <v>2.3863035105</v>
      </c>
      <c r="V7" s="16"/>
      <c r="W7" s="17">
        <v>5.406999999999999</v>
      </c>
      <c r="X7" s="17">
        <v>0.9448344946191467</v>
      </c>
      <c r="Y7" s="17">
        <v>17.474283236899332</v>
      </c>
      <c r="Z7" s="73"/>
      <c r="AA7" s="73"/>
      <c r="AB7" s="73"/>
      <c r="AC7" s="68"/>
      <c r="AD7" s="68"/>
      <c r="AE7" s="68"/>
      <c r="AF7" s="67">
        <v>10.576666666666668</v>
      </c>
      <c r="AG7" s="67">
        <v>2.574254584664591</v>
      </c>
      <c r="AH7" s="67"/>
      <c r="AI7" s="2"/>
      <c r="AL7" s="17">
        <v>342.11899999999997</v>
      </c>
      <c r="AM7" s="17">
        <v>30.229782022222874</v>
      </c>
      <c r="AN7" s="17">
        <v>8.836043020768468</v>
      </c>
      <c r="AO7" s="16">
        <v>24.9</v>
      </c>
      <c r="AP7" s="16">
        <v>1.7288403307</v>
      </c>
      <c r="AQ7" s="16">
        <f t="shared" si="2"/>
        <v>6.943133858232932</v>
      </c>
      <c r="AR7" s="17">
        <v>252.083</v>
      </c>
      <c r="AS7" s="17">
        <v>11.714436535033737</v>
      </c>
      <c r="AT7" s="17">
        <v>4.647055348846902</v>
      </c>
      <c r="AU7" s="73"/>
      <c r="AV7" s="73"/>
      <c r="AW7" s="73"/>
      <c r="AX7" s="71"/>
      <c r="AY7" s="71"/>
      <c r="AZ7" s="71"/>
      <c r="BB7" s="3"/>
      <c r="BC7" s="3"/>
      <c r="BD7" s="89">
        <v>19.24426</v>
      </c>
      <c r="BE7" s="89">
        <v>0.156982633</v>
      </c>
      <c r="BF7" s="90">
        <f t="shared" si="3"/>
        <v>0.8157374354742661</v>
      </c>
      <c r="BG7" s="89">
        <v>9.808</v>
      </c>
      <c r="BH7" s="89">
        <v>0.18017275660378274</v>
      </c>
      <c r="BI7" s="91">
        <f t="shared" si="0"/>
        <v>1.836997926221276</v>
      </c>
      <c r="BJ7" s="92">
        <v>10.536069099999999</v>
      </c>
      <c r="BK7" s="92">
        <v>0.1408346318878632</v>
      </c>
      <c r="BL7" s="93">
        <v>1.3366904729949352</v>
      </c>
      <c r="BM7" s="89">
        <v>15.876539999999999</v>
      </c>
      <c r="BN7" s="89">
        <v>0.32511664642</v>
      </c>
      <c r="BO7" s="94">
        <f t="shared" si="4"/>
        <v>2.047780224280605</v>
      </c>
      <c r="BP7" s="92">
        <v>9.312944599999998</v>
      </c>
      <c r="BQ7" s="92">
        <v>0.07990362051482855</v>
      </c>
      <c r="BR7" s="93">
        <v>0.8579844930552746</v>
      </c>
    </row>
    <row r="8" spans="1:70" ht="12.75">
      <c r="A8" s="51" t="s">
        <v>45</v>
      </c>
      <c r="B8" s="70"/>
      <c r="C8" s="70"/>
      <c r="D8" s="70"/>
      <c r="E8" s="68">
        <v>0.33333333330000003</v>
      </c>
      <c r="F8" s="68">
        <v>0.5163977795</v>
      </c>
      <c r="G8" s="69"/>
      <c r="H8" s="70">
        <v>121.227</v>
      </c>
      <c r="I8" s="70">
        <v>4.710029605946111</v>
      </c>
      <c r="J8" s="70">
        <v>3.885297504636847</v>
      </c>
      <c r="K8" s="6">
        <v>33.8</v>
      </c>
      <c r="L8" s="6">
        <v>1.3165611799999999</v>
      </c>
      <c r="M8" s="6">
        <f t="shared" si="1"/>
        <v>3.895151420118343</v>
      </c>
      <c r="N8" s="3">
        <v>16.2</v>
      </c>
      <c r="O8" s="3">
        <v>3.7653389990514503</v>
      </c>
      <c r="P8" s="3">
        <f>100*O8/N8</f>
        <v>23.24283332747809</v>
      </c>
      <c r="Q8" s="17">
        <v>16.997999999999998</v>
      </c>
      <c r="R8" s="17">
        <v>1.9888511479969757</v>
      </c>
      <c r="S8" s="17">
        <v>11.70050092950333</v>
      </c>
      <c r="T8" s="16">
        <v>19.2</v>
      </c>
      <c r="U8" s="16">
        <v>4.1579909679</v>
      </c>
      <c r="V8" s="16">
        <f>U8/T8*100</f>
        <v>21.6562029578125</v>
      </c>
      <c r="W8" s="17">
        <v>18.081</v>
      </c>
      <c r="X8" s="17">
        <v>1.0691892047507565</v>
      </c>
      <c r="Y8" s="17">
        <v>5.913330041207657</v>
      </c>
      <c r="Z8" s="73"/>
      <c r="AA8" s="73"/>
      <c r="AB8" s="73"/>
      <c r="AC8" s="68">
        <v>0.5</v>
      </c>
      <c r="AD8" s="68">
        <v>0.7071067812</v>
      </c>
      <c r="AE8" s="68"/>
      <c r="AF8" s="67"/>
      <c r="AG8" s="67"/>
      <c r="AH8" s="67"/>
      <c r="AI8" s="2">
        <v>738.5999999999999</v>
      </c>
      <c r="AJ8" s="3">
        <v>226.17210752482794</v>
      </c>
      <c r="AK8" s="3">
        <f>100*AJ8/AI8</f>
        <v>30.62173131936474</v>
      </c>
      <c r="AL8" s="17">
        <v>549.6709999999999</v>
      </c>
      <c r="AM8" s="17">
        <v>13.362068577382244</v>
      </c>
      <c r="AN8" s="17">
        <v>2.4309211469010092</v>
      </c>
      <c r="AO8" s="16">
        <v>884.6</v>
      </c>
      <c r="AP8" s="16">
        <v>17.03069125</v>
      </c>
      <c r="AQ8" s="16">
        <f t="shared" si="2"/>
        <v>1.92524205855754</v>
      </c>
      <c r="AR8" s="17">
        <v>606.208</v>
      </c>
      <c r="AS8" s="17">
        <v>12.509075638644731</v>
      </c>
      <c r="AT8" s="17">
        <v>2.0634956382371614</v>
      </c>
      <c r="AU8" s="73"/>
      <c r="AV8" s="73"/>
      <c r="AW8" s="73"/>
      <c r="AX8" s="71"/>
      <c r="AY8" s="71"/>
      <c r="AZ8" s="71"/>
      <c r="BB8" s="3"/>
      <c r="BC8" s="3"/>
      <c r="BD8" s="89">
        <v>2.23789</v>
      </c>
      <c r="BE8" s="89">
        <v>0.016078242700000002</v>
      </c>
      <c r="BF8" s="90">
        <f t="shared" si="3"/>
        <v>0.7184554513403251</v>
      </c>
      <c r="BG8" s="89">
        <v>1.7119999999999997</v>
      </c>
      <c r="BH8" s="89">
        <v>0.031198290551460266</v>
      </c>
      <c r="BI8" s="91">
        <f t="shared" si="0"/>
        <v>1.8223300555759503</v>
      </c>
      <c r="BJ8" s="92">
        <v>1.7768494999999997</v>
      </c>
      <c r="BK8" s="92">
        <v>0.016487939614222628</v>
      </c>
      <c r="BL8" s="93">
        <v>0.9279311283382543</v>
      </c>
      <c r="BM8" s="89">
        <v>2.1489599999999998</v>
      </c>
      <c r="BN8" s="89">
        <v>0.08491080548999999</v>
      </c>
      <c r="BO8" s="94">
        <f t="shared" si="4"/>
        <v>3.9512510930868885</v>
      </c>
      <c r="BP8" s="92">
        <v>1.6016114000000001</v>
      </c>
      <c r="BQ8" s="92">
        <v>0.013082244491421736</v>
      </c>
      <c r="BR8" s="93">
        <v>0.8168176432449055</v>
      </c>
    </row>
    <row r="9" spans="1:70" ht="12.75">
      <c r="A9" s="51" t="s">
        <v>46</v>
      </c>
      <c r="B9" s="70">
        <v>33.556</v>
      </c>
      <c r="C9" s="70">
        <v>1.2993434239389254</v>
      </c>
      <c r="D9" s="70">
        <v>3.8721642148615016</v>
      </c>
      <c r="E9" s="69">
        <v>35.8</v>
      </c>
      <c r="F9" s="69">
        <v>1.1352924244</v>
      </c>
      <c r="G9" s="69">
        <f>F9/E9*100</f>
        <v>3.1712078893854754</v>
      </c>
      <c r="H9" s="70">
        <v>184.611</v>
      </c>
      <c r="I9" s="70">
        <v>4.418985429057475</v>
      </c>
      <c r="J9" s="70">
        <v>2.393673957162615</v>
      </c>
      <c r="K9" s="8">
        <v>799.7</v>
      </c>
      <c r="L9" s="6">
        <v>19.0090622</v>
      </c>
      <c r="M9" s="6">
        <f t="shared" si="1"/>
        <v>2.3770241590596473</v>
      </c>
      <c r="N9" s="3">
        <v>615.0999999999999</v>
      </c>
      <c r="O9" s="3">
        <v>24.419709707984282</v>
      </c>
      <c r="P9" s="3">
        <f>100*O9/N9</f>
        <v>3.970038970571336</v>
      </c>
      <c r="Q9" s="17">
        <v>700.523</v>
      </c>
      <c r="R9" s="17">
        <v>13.258858715758459</v>
      </c>
      <c r="S9" s="17">
        <v>1.8927085500059897</v>
      </c>
      <c r="T9" s="16">
        <v>630.4</v>
      </c>
      <c r="U9" s="16">
        <v>27.46391572</v>
      </c>
      <c r="V9" s="16">
        <f>U9/T9*100</f>
        <v>4.356585615482233</v>
      </c>
      <c r="W9" s="17">
        <v>776.224</v>
      </c>
      <c r="X9" s="17">
        <v>20.536508520735033</v>
      </c>
      <c r="Y9" s="17">
        <v>2.6456935782370854</v>
      </c>
      <c r="Z9" s="73">
        <v>27.5</v>
      </c>
      <c r="AA9" s="73">
        <v>4.0892813821</v>
      </c>
      <c r="AB9" s="73">
        <f>AA9/Z9*100</f>
        <v>14.870114116727272</v>
      </c>
      <c r="AC9" s="68">
        <v>13.4</v>
      </c>
      <c r="AD9" s="68">
        <v>4.0606512888</v>
      </c>
      <c r="AE9" s="68"/>
      <c r="AF9" s="67"/>
      <c r="AG9" s="67"/>
      <c r="AH9" s="67"/>
      <c r="AI9" s="2">
        <v>740.5999999999999</v>
      </c>
      <c r="AJ9" s="3">
        <v>174.3484378415188</v>
      </c>
      <c r="AK9" s="3">
        <f>100*AJ9/AI9</f>
        <v>23.541511995884257</v>
      </c>
      <c r="AL9" s="17">
        <v>548.014</v>
      </c>
      <c r="AM9" s="17">
        <v>15.319086279685338</v>
      </c>
      <c r="AN9" s="17">
        <v>2.795382285796592</v>
      </c>
      <c r="AO9" s="16">
        <v>643.1</v>
      </c>
      <c r="AP9" s="16">
        <v>13.211526954</v>
      </c>
      <c r="AQ9" s="16">
        <f t="shared" si="2"/>
        <v>2.054350327165293</v>
      </c>
      <c r="AR9" s="17">
        <v>546.4069999999999</v>
      </c>
      <c r="AS9" s="17">
        <v>14.083351913202787</v>
      </c>
      <c r="AT9" s="17">
        <v>2.577447198370956</v>
      </c>
      <c r="AU9" s="73">
        <v>68.5</v>
      </c>
      <c r="AV9" s="73">
        <v>6.1508806957</v>
      </c>
      <c r="AW9" s="73">
        <f>AU9/(AV9*10)</f>
        <v>1.1136616590188044</v>
      </c>
      <c r="AX9" s="71"/>
      <c r="AY9" s="71"/>
      <c r="AZ9" s="71"/>
      <c r="BB9" s="3"/>
      <c r="BC9" s="3"/>
      <c r="BD9" s="89">
        <v>1.4645299999999999</v>
      </c>
      <c r="BE9" s="89">
        <v>0.020847064800000002</v>
      </c>
      <c r="BF9" s="90">
        <f t="shared" si="3"/>
        <v>1.4234645107986865</v>
      </c>
      <c r="BG9" s="89">
        <v>1.314</v>
      </c>
      <c r="BH9" s="89">
        <v>0.043256341860020184</v>
      </c>
      <c r="BI9" s="91">
        <f t="shared" si="0"/>
        <v>3.2919590456636363</v>
      </c>
      <c r="BJ9" s="92">
        <v>1.0033231</v>
      </c>
      <c r="BK9" s="92">
        <v>0.00897041751103164</v>
      </c>
      <c r="BL9" s="93">
        <v>0.8940706648767122</v>
      </c>
      <c r="BM9" s="89">
        <v>1.35679</v>
      </c>
      <c r="BN9" s="89">
        <v>0.052581459555</v>
      </c>
      <c r="BO9" s="94">
        <f t="shared" si="4"/>
        <v>3.8754309476779754</v>
      </c>
      <c r="BP9" s="92">
        <v>0.9526749999999999</v>
      </c>
      <c r="BQ9" s="92">
        <v>0.00805324761267853</v>
      </c>
      <c r="BR9" s="93">
        <v>0.8453300036926057</v>
      </c>
    </row>
    <row r="10" spans="1:70" ht="12.75">
      <c r="A10" s="51" t="s">
        <v>47</v>
      </c>
      <c r="B10" s="67">
        <v>5.6866666666666665</v>
      </c>
      <c r="C10" s="67">
        <v>0.7996665971932718</v>
      </c>
      <c r="D10" s="67"/>
      <c r="E10" s="69">
        <v>4.2</v>
      </c>
      <c r="F10" s="69">
        <v>0.7888106377</v>
      </c>
      <c r="G10" s="69">
        <f>F10/E10*100</f>
        <v>18.78120565952381</v>
      </c>
      <c r="H10" s="70">
        <v>150.155</v>
      </c>
      <c r="I10" s="70">
        <v>3.0610573699658494</v>
      </c>
      <c r="J10" s="70">
        <v>2.0385983616701737</v>
      </c>
      <c r="K10" s="8">
        <v>104.9</v>
      </c>
      <c r="L10" s="6">
        <v>6.60723509</v>
      </c>
      <c r="M10" s="6">
        <f t="shared" si="1"/>
        <v>6.298603517635843</v>
      </c>
      <c r="N10" s="3">
        <v>82.20000000000002</v>
      </c>
      <c r="O10" s="3">
        <v>11.516172203567562</v>
      </c>
      <c r="P10" s="3">
        <f>100*O10/N10</f>
        <v>14.009941853488515</v>
      </c>
      <c r="Q10" s="17">
        <v>101.25799999999998</v>
      </c>
      <c r="R10" s="17">
        <v>8.361695468690021</v>
      </c>
      <c r="S10" s="17">
        <v>8.257812191323177</v>
      </c>
      <c r="T10" s="16">
        <v>71.7</v>
      </c>
      <c r="U10" s="16">
        <v>11.681419244</v>
      </c>
      <c r="V10" s="16">
        <f>U10/T10*100</f>
        <v>16.292077048814505</v>
      </c>
      <c r="W10" s="17">
        <v>115.17599999999997</v>
      </c>
      <c r="X10" s="17">
        <v>7.972278637043863</v>
      </c>
      <c r="Y10" s="17">
        <v>6.921822807741079</v>
      </c>
      <c r="Z10" s="76">
        <v>7.625</v>
      </c>
      <c r="AA10" s="76">
        <v>0.9161253813</v>
      </c>
      <c r="AB10" s="73"/>
      <c r="AC10" s="69">
        <v>4</v>
      </c>
      <c r="AD10" s="69">
        <v>1.6329931619</v>
      </c>
      <c r="AE10" s="69">
        <f>AD10/AC10*100</f>
        <v>40.8248290475</v>
      </c>
      <c r="AF10" s="67"/>
      <c r="AG10" s="67"/>
      <c r="AH10" s="67"/>
      <c r="AI10" s="2">
        <v>581.0999999999999</v>
      </c>
      <c r="AJ10" s="3">
        <v>141.49554370682128</v>
      </c>
      <c r="AK10" s="3">
        <f>100*AJ10/AI10</f>
        <v>24.34960311595617</v>
      </c>
      <c r="AL10" s="17">
        <v>499.629</v>
      </c>
      <c r="AM10" s="17">
        <v>11.21380840254055</v>
      </c>
      <c r="AN10" s="17">
        <v>2.2444270453757786</v>
      </c>
      <c r="AO10" s="16">
        <v>670.6</v>
      </c>
      <c r="AP10" s="16">
        <v>13.409780842</v>
      </c>
      <c r="AQ10" s="16">
        <f t="shared" si="2"/>
        <v>1.9996690787354605</v>
      </c>
      <c r="AR10" s="17">
        <v>536.7510000000001</v>
      </c>
      <c r="AS10" s="17">
        <v>8.269060742040486</v>
      </c>
      <c r="AT10" s="17">
        <v>1.5405766811874564</v>
      </c>
      <c r="AU10" s="73"/>
      <c r="AV10" s="73"/>
      <c r="AW10" s="73"/>
      <c r="AX10" s="74">
        <v>1.6</v>
      </c>
      <c r="AY10" s="74">
        <v>2.0655911179772892</v>
      </c>
      <c r="AZ10" s="74"/>
      <c r="BB10" s="3"/>
      <c r="BC10" s="3"/>
      <c r="BD10" s="89">
        <v>3.43085</v>
      </c>
      <c r="BE10" s="89">
        <v>0.026385865300000002</v>
      </c>
      <c r="BF10" s="90">
        <f t="shared" si="3"/>
        <v>0.7690766224113559</v>
      </c>
      <c r="BG10" s="89">
        <v>2.725</v>
      </c>
      <c r="BH10" s="89">
        <v>0.06519202405203074</v>
      </c>
      <c r="BI10" s="91">
        <f t="shared" si="0"/>
        <v>2.392367855120394</v>
      </c>
      <c r="BJ10" s="92">
        <v>2.7567164</v>
      </c>
      <c r="BK10" s="92">
        <v>0.01753665342583271</v>
      </c>
      <c r="BL10" s="93">
        <v>0.6361428192552816</v>
      </c>
      <c r="BM10" s="89">
        <v>3.28915</v>
      </c>
      <c r="BN10" s="89">
        <v>0.18714760217999998</v>
      </c>
      <c r="BO10" s="94">
        <f t="shared" si="4"/>
        <v>5.6898469872155415</v>
      </c>
      <c r="BP10" s="92">
        <v>2.4268853999999997</v>
      </c>
      <c r="BQ10" s="92">
        <v>0.010844402613535154</v>
      </c>
      <c r="BR10" s="93">
        <v>0.4468444457053949</v>
      </c>
    </row>
    <row r="11" spans="1:70" ht="12.75">
      <c r="A11" s="51" t="s">
        <v>48</v>
      </c>
      <c r="B11" s="67"/>
      <c r="C11" s="67"/>
      <c r="D11" s="67"/>
      <c r="E11" s="68"/>
      <c r="F11" s="68"/>
      <c r="G11" s="69"/>
      <c r="H11" s="72">
        <v>64.53111111111112</v>
      </c>
      <c r="I11" s="72">
        <v>3.546256633566034</v>
      </c>
      <c r="J11" s="72">
        <v>5.49542162300601</v>
      </c>
      <c r="K11" s="6">
        <v>84.1</v>
      </c>
      <c r="L11" s="6">
        <v>1.59513148</v>
      </c>
      <c r="M11" s="6">
        <f t="shared" si="1"/>
        <v>1.8967080618311534</v>
      </c>
      <c r="N11" s="3">
        <v>54.7</v>
      </c>
      <c r="O11" s="3">
        <v>3.198958163736019</v>
      </c>
      <c r="P11" s="3">
        <f>100*O11/N11</f>
        <v>5.848186770998207</v>
      </c>
      <c r="Q11" s="17">
        <v>51.428</v>
      </c>
      <c r="R11" s="17">
        <v>1.7766747967293697</v>
      </c>
      <c r="S11" s="17">
        <v>3.4546838234607016</v>
      </c>
      <c r="T11" s="16">
        <v>70.6</v>
      </c>
      <c r="U11" s="16">
        <v>4.2478752859</v>
      </c>
      <c r="V11" s="16">
        <f>U11/T11*100</f>
        <v>6.016820518271956</v>
      </c>
      <c r="W11" s="27">
        <v>57.84444444444445</v>
      </c>
      <c r="X11" s="27">
        <v>1.745050938447861</v>
      </c>
      <c r="Y11" s="17">
        <v>3.0167995478353338</v>
      </c>
      <c r="Z11" s="73"/>
      <c r="AA11" s="73"/>
      <c r="AB11" s="73"/>
      <c r="AC11" s="69"/>
      <c r="AD11" s="69"/>
      <c r="AE11" s="69"/>
      <c r="AF11" s="67"/>
      <c r="AG11" s="67"/>
      <c r="AH11" s="67"/>
      <c r="AI11" s="29">
        <v>122.30000000000001</v>
      </c>
      <c r="AJ11" s="24">
        <v>124.64264474444086</v>
      </c>
      <c r="AK11" s="24"/>
      <c r="AL11" s="17"/>
      <c r="AM11" s="17"/>
      <c r="AN11" s="17"/>
      <c r="AO11" s="16">
        <v>2.2</v>
      </c>
      <c r="AP11" s="16">
        <v>0.7888106377</v>
      </c>
      <c r="AQ11" s="16">
        <f t="shared" si="2"/>
        <v>35.855028986363635</v>
      </c>
      <c r="AR11" s="17"/>
      <c r="AS11" s="17"/>
      <c r="AT11" s="17"/>
      <c r="AU11" s="73"/>
      <c r="AV11" s="73"/>
      <c r="AW11" s="73"/>
      <c r="AX11" s="71"/>
      <c r="AY11" s="71"/>
      <c r="AZ11" s="71"/>
      <c r="BB11" s="3"/>
      <c r="BC11" s="3"/>
      <c r="BD11" s="89">
        <v>8.41076</v>
      </c>
      <c r="BE11" s="89">
        <v>0.0897431173</v>
      </c>
      <c r="BF11" s="90">
        <f t="shared" si="3"/>
        <v>1.0670036631648032</v>
      </c>
      <c r="BG11" s="89">
        <v>6.545999999999999</v>
      </c>
      <c r="BH11" s="89">
        <v>0.12491775071805626</v>
      </c>
      <c r="BI11" s="91">
        <f t="shared" si="0"/>
        <v>1.908306610419436</v>
      </c>
      <c r="BJ11" s="92">
        <v>8.1667366</v>
      </c>
      <c r="BK11" s="92">
        <v>0.17939021099466762</v>
      </c>
      <c r="BL11" s="93">
        <v>2.1965960184716575</v>
      </c>
      <c r="BM11" s="89">
        <v>9.37416</v>
      </c>
      <c r="BN11" s="89">
        <v>0.20083673967</v>
      </c>
      <c r="BO11" s="94">
        <f t="shared" si="4"/>
        <v>2.142450520046596</v>
      </c>
      <c r="BP11" s="92">
        <v>6.963183444444444</v>
      </c>
      <c r="BQ11" s="92">
        <v>0.03330036284378645</v>
      </c>
      <c r="BR11" s="93">
        <v>0.4782347486530037</v>
      </c>
    </row>
    <row r="12" spans="1:70" ht="12.75">
      <c r="A12" s="51" t="s">
        <v>49</v>
      </c>
      <c r="B12" s="67"/>
      <c r="C12" s="67"/>
      <c r="D12" s="67"/>
      <c r="E12" s="68">
        <v>0.8333333333</v>
      </c>
      <c r="F12" s="68">
        <v>0.7527726527</v>
      </c>
      <c r="G12" s="69"/>
      <c r="H12" s="70">
        <v>161.17900000000003</v>
      </c>
      <c r="I12" s="70">
        <v>3.878738196888287</v>
      </c>
      <c r="J12" s="70">
        <v>2.4064786336236645</v>
      </c>
      <c r="K12" s="6">
        <v>45.2</v>
      </c>
      <c r="L12" s="6">
        <v>1.6193277099999999</v>
      </c>
      <c r="M12" s="6">
        <f t="shared" si="1"/>
        <v>3.582583429203539</v>
      </c>
      <c r="N12" s="3">
        <v>24.7</v>
      </c>
      <c r="O12" s="3">
        <v>5.078276172963507</v>
      </c>
      <c r="P12" s="3">
        <f>100*O12/N12</f>
        <v>20.559822562605294</v>
      </c>
      <c r="Q12" s="17">
        <v>24.429000000000002</v>
      </c>
      <c r="R12" s="17">
        <v>1.1606363197258092</v>
      </c>
      <c r="S12" s="17">
        <v>4.751059477366282</v>
      </c>
      <c r="T12" s="16">
        <v>25.5</v>
      </c>
      <c r="U12" s="16">
        <v>3.3082388735</v>
      </c>
      <c r="V12" s="16">
        <f>U12/T12*100</f>
        <v>12.973485778431373</v>
      </c>
      <c r="W12" s="17">
        <v>27.813</v>
      </c>
      <c r="X12" s="17">
        <v>2.3053177655152015</v>
      </c>
      <c r="Y12" s="17">
        <v>8.288633967983323</v>
      </c>
      <c r="Z12" s="73"/>
      <c r="AA12" s="73"/>
      <c r="AB12" s="73"/>
      <c r="AC12" s="68">
        <v>1.3333333333000001</v>
      </c>
      <c r="AD12" s="68">
        <v>1.032795559</v>
      </c>
      <c r="AE12" s="69"/>
      <c r="AF12" s="67"/>
      <c r="AG12" s="67"/>
      <c r="AH12" s="67"/>
      <c r="AI12" s="29">
        <v>294.1</v>
      </c>
      <c r="AJ12" s="24">
        <v>189.45796954000696</v>
      </c>
      <c r="AK12" s="24"/>
      <c r="AL12" s="17">
        <v>401.21</v>
      </c>
      <c r="AM12" s="17">
        <v>21.71027867163387</v>
      </c>
      <c r="AN12" s="17">
        <v>5.411200785532232</v>
      </c>
      <c r="AO12" s="16">
        <v>499.2</v>
      </c>
      <c r="AP12" s="16">
        <v>11.123548594</v>
      </c>
      <c r="AQ12" s="16">
        <f t="shared" si="2"/>
        <v>2.2282749587339747</v>
      </c>
      <c r="AR12" s="17">
        <v>439.71899999999994</v>
      </c>
      <c r="AS12" s="17">
        <v>16.072503400390257</v>
      </c>
      <c r="AT12" s="17">
        <v>3.6551760102224966</v>
      </c>
      <c r="AU12" s="73"/>
      <c r="AV12" s="73"/>
      <c r="AW12" s="73"/>
      <c r="AX12" s="74">
        <v>25.999999999999993</v>
      </c>
      <c r="AY12" s="74">
        <v>14.560219778561036</v>
      </c>
      <c r="AZ12" s="74"/>
      <c r="BB12" s="3"/>
      <c r="BC12" s="3"/>
      <c r="BD12" s="89">
        <v>0.93806</v>
      </c>
      <c r="BE12" s="89">
        <v>0.0121620722</v>
      </c>
      <c r="BF12" s="90">
        <f t="shared" si="3"/>
        <v>1.296513250751551</v>
      </c>
      <c r="BG12" s="89">
        <v>0.7574</v>
      </c>
      <c r="BH12" s="89">
        <v>0.028398748016223146</v>
      </c>
      <c r="BI12" s="91">
        <f t="shared" si="0"/>
        <v>3.749504623214041</v>
      </c>
      <c r="BJ12" s="92">
        <v>0.6966241000000001</v>
      </c>
      <c r="BK12" s="92">
        <v>0.00581131720486452</v>
      </c>
      <c r="BL12" s="93">
        <v>0.8342113350463356</v>
      </c>
      <c r="BM12" s="89">
        <v>0.88403</v>
      </c>
      <c r="BN12" s="89">
        <v>0.046831495812</v>
      </c>
      <c r="BO12" s="94">
        <f t="shared" si="4"/>
        <v>5.2975007422825025</v>
      </c>
      <c r="BP12" s="92">
        <v>0.6802792</v>
      </c>
      <c r="BQ12" s="92">
        <v>0.009301465234634265</v>
      </c>
      <c r="BR12" s="93">
        <v>1.3673011367441876</v>
      </c>
    </row>
    <row r="13" spans="1:70" ht="12.75">
      <c r="A13" s="51" t="s">
        <v>50</v>
      </c>
      <c r="B13" s="67">
        <v>7.373333333333333</v>
      </c>
      <c r="C13" s="67">
        <v>1.5234008008400155</v>
      </c>
      <c r="D13" s="67"/>
      <c r="E13" s="68">
        <v>0.4</v>
      </c>
      <c r="F13" s="68">
        <v>0.5477225575</v>
      </c>
      <c r="G13" s="69"/>
      <c r="H13" s="70">
        <v>303.422</v>
      </c>
      <c r="I13" s="70">
        <v>4.991151726360864</v>
      </c>
      <c r="J13" s="70">
        <v>1.6449538024140846</v>
      </c>
      <c r="K13" s="6">
        <v>20.7</v>
      </c>
      <c r="L13" s="6">
        <v>0.9486833</v>
      </c>
      <c r="M13" s="6">
        <f t="shared" si="1"/>
        <v>4.583011111111111</v>
      </c>
      <c r="Q13" s="17"/>
      <c r="R13" s="17"/>
      <c r="S13" s="17"/>
      <c r="T13" s="10">
        <v>2.75</v>
      </c>
      <c r="U13" s="10">
        <v>1.6690459208</v>
      </c>
      <c r="V13" s="16"/>
      <c r="W13" s="18">
        <v>6.9871428571428575</v>
      </c>
      <c r="X13" s="18">
        <v>1.106115037503097</v>
      </c>
      <c r="Y13" s="17"/>
      <c r="Z13" s="73"/>
      <c r="AA13" s="73"/>
      <c r="AB13" s="73"/>
      <c r="AC13" s="69"/>
      <c r="AD13" s="69"/>
      <c r="AE13" s="69"/>
      <c r="AF13" s="67">
        <v>8.595555555555556</v>
      </c>
      <c r="AG13" s="67">
        <v>0.7949388515966346</v>
      </c>
      <c r="AH13" s="67"/>
      <c r="AI13" s="2"/>
      <c r="AL13" s="17">
        <v>309.86</v>
      </c>
      <c r="AM13" s="17">
        <v>11.522375333816099</v>
      </c>
      <c r="AN13" s="17">
        <v>3.7185746252553082</v>
      </c>
      <c r="AO13" s="16">
        <v>9</v>
      </c>
      <c r="AP13" s="16">
        <v>1.1547005384</v>
      </c>
      <c r="AQ13" s="16">
        <f t="shared" si="2"/>
        <v>12.830005982222223</v>
      </c>
      <c r="AR13" s="17">
        <v>242.455</v>
      </c>
      <c r="AS13" s="17">
        <v>8.910257821435026</v>
      </c>
      <c r="AT13" s="17">
        <v>3.6750150838031903</v>
      </c>
      <c r="AU13" s="80"/>
      <c r="AV13" s="80"/>
      <c r="AW13" s="81"/>
      <c r="AX13" s="71"/>
      <c r="AY13" s="71"/>
      <c r="AZ13" s="71"/>
      <c r="BA13" s="36">
        <v>37.5</v>
      </c>
      <c r="BB13" s="24">
        <v>23.372586031027417</v>
      </c>
      <c r="BC13" s="24"/>
      <c r="BD13" s="89">
        <v>6.98015</v>
      </c>
      <c r="BE13" s="89">
        <v>0.053190961</v>
      </c>
      <c r="BF13" s="90">
        <f t="shared" si="3"/>
        <v>0.7620317758214366</v>
      </c>
      <c r="BG13" s="89">
        <v>4.420999999999999</v>
      </c>
      <c r="BH13" s="89">
        <v>0.07187179944569709</v>
      </c>
      <c r="BI13" s="91">
        <f t="shared" si="0"/>
        <v>1.6256910075932391</v>
      </c>
      <c r="BJ13" s="92">
        <v>4.4018437</v>
      </c>
      <c r="BK13" s="92">
        <v>0.049519874378431195</v>
      </c>
      <c r="BL13" s="93">
        <v>1.1249802981062504</v>
      </c>
      <c r="BM13" s="89">
        <v>6.17086</v>
      </c>
      <c r="BN13" s="89">
        <v>0.094706801351</v>
      </c>
      <c r="BO13" s="94">
        <f t="shared" si="4"/>
        <v>1.5347423430607727</v>
      </c>
      <c r="BP13" s="92">
        <v>3.8560383000000003</v>
      </c>
      <c r="BQ13" s="92">
        <v>0.024881316917853624</v>
      </c>
      <c r="BR13" s="93">
        <v>0.6452559591499292</v>
      </c>
    </row>
    <row r="14" spans="20:64" ht="12.75">
      <c r="T14" s="2"/>
      <c r="U14" s="2"/>
      <c r="V14" s="2"/>
      <c r="Z14" s="77"/>
      <c r="AA14" s="77"/>
      <c r="AB14" s="74"/>
      <c r="AE14" s="71"/>
      <c r="AF14" s="71"/>
      <c r="AG14" s="71"/>
      <c r="AH14" s="71"/>
      <c r="AI14" s="29"/>
      <c r="AJ14" s="24"/>
      <c r="AK14" s="24"/>
      <c r="AO14" s="2"/>
      <c r="AP14" s="2"/>
      <c r="AQ14" s="2"/>
      <c r="AU14" s="74"/>
      <c r="AV14" s="74"/>
      <c r="AW14" s="74"/>
      <c r="AX14" s="71"/>
      <c r="AY14" s="71"/>
      <c r="AZ14" s="71"/>
      <c r="BA14" s="38"/>
      <c r="BB14" s="3"/>
      <c r="BC14" s="3"/>
      <c r="BD14" s="91"/>
      <c r="BE14" s="91"/>
      <c r="BF14" s="91"/>
      <c r="BJ14" s="89"/>
      <c r="BK14" s="89"/>
      <c r="BL14" s="91"/>
    </row>
    <row r="15" spans="1:70" s="1" customFormat="1" ht="12.75">
      <c r="A15" s="50" t="s">
        <v>65</v>
      </c>
      <c r="B15" s="66"/>
      <c r="C15" s="66"/>
      <c r="D15" s="66">
        <f>AVERAGE(D4:D13)</f>
        <v>10.522588893381318</v>
      </c>
      <c r="E15" s="66"/>
      <c r="F15" s="66"/>
      <c r="G15" s="66">
        <f>AVERAGE(G4:G13)</f>
        <v>10.976206774454642</v>
      </c>
      <c r="H15" s="66"/>
      <c r="I15" s="66"/>
      <c r="J15" s="66">
        <f>AVERAGE(J4:J13)</f>
        <v>2.710922322390102</v>
      </c>
      <c r="K15" s="11"/>
      <c r="L15" s="11"/>
      <c r="M15" s="11">
        <f>AVERAGE(M4:M13)</f>
        <v>5.148267006848868</v>
      </c>
      <c r="N15" s="11"/>
      <c r="O15" s="11"/>
      <c r="P15" s="11">
        <f>AVERAGE(P4:P13)</f>
        <v>19.349646305879137</v>
      </c>
      <c r="Q15" s="11"/>
      <c r="R15" s="11"/>
      <c r="S15" s="11">
        <f>AVERAGE(S4:S13)</f>
        <v>8.433350009161341</v>
      </c>
      <c r="T15" s="13"/>
      <c r="U15" s="13"/>
      <c r="V15" s="11">
        <f>AVERAGE(V4:V13)</f>
        <v>13.872659775449023</v>
      </c>
      <c r="W15" s="11"/>
      <c r="X15" s="11"/>
      <c r="Y15" s="11">
        <f>AVERAGE(Y4:Y13)</f>
        <v>7.996327202351558</v>
      </c>
      <c r="Z15" s="66"/>
      <c r="AA15" s="66"/>
      <c r="AB15" s="66">
        <f>AVERAGE(AB4:AB13)</f>
        <v>12.050800646889623</v>
      </c>
      <c r="AC15" s="65"/>
      <c r="AD15" s="65"/>
      <c r="AE15" s="66">
        <f>AVERAGE(AE4:AE13)</f>
        <v>40.8248290475</v>
      </c>
      <c r="AF15" s="65"/>
      <c r="AG15" s="65"/>
      <c r="AH15" s="66"/>
      <c r="AI15" s="11"/>
      <c r="AJ15" s="11"/>
      <c r="AK15" s="11">
        <f>AVERAGE(AK4:AK13)</f>
        <v>26.170948810401722</v>
      </c>
      <c r="AL15" s="11"/>
      <c r="AM15" s="11"/>
      <c r="AN15" s="11">
        <f>AVERAGE(AN4:AN13)</f>
        <v>4.196086071797331</v>
      </c>
      <c r="AO15" s="11"/>
      <c r="AP15" s="11"/>
      <c r="AQ15" s="11">
        <f>AVERAGE(AQ4:AQ13)</f>
        <v>9.185958205456682</v>
      </c>
      <c r="AR15" s="11"/>
      <c r="AS15" s="11"/>
      <c r="AT15" s="11">
        <f>AVERAGE(AT4:AT13)</f>
        <v>3.162024433097762</v>
      </c>
      <c r="AU15" s="64"/>
      <c r="AV15" s="64"/>
      <c r="AW15" s="66">
        <f>AVERAGE(AW4:AW13)</f>
        <v>1.1136616590188044</v>
      </c>
      <c r="AX15" s="65"/>
      <c r="AY15" s="65"/>
      <c r="AZ15" s="66"/>
      <c r="BA15" s="43"/>
      <c r="BC15" s="11">
        <f>AVERAGE(BC4:BC13)</f>
        <v>25.930669951951693</v>
      </c>
      <c r="BD15" s="83"/>
      <c r="BE15" s="83"/>
      <c r="BF15" s="84">
        <f>AVERAGE(BF4:BF13)</f>
        <v>1.0075259475808644</v>
      </c>
      <c r="BG15" s="86"/>
      <c r="BH15" s="86"/>
      <c r="BI15" s="84">
        <f>AVERAGE(BI4:BI13)</f>
        <v>2.0081612272891243</v>
      </c>
      <c r="BJ15" s="83"/>
      <c r="BK15" s="83"/>
      <c r="BL15" s="84">
        <f>AVERAGE(BL4:BL13)</f>
        <v>1.175266630199454</v>
      </c>
      <c r="BM15" s="96"/>
      <c r="BN15" s="96"/>
      <c r="BO15" s="84">
        <f>AVERAGE(BO4:BO13)</f>
        <v>3.4594937066521445</v>
      </c>
      <c r="BP15" s="83"/>
      <c r="BQ15" s="83"/>
      <c r="BR15" s="84">
        <f>AVERAGE(BR4:BR13)</f>
        <v>0.7535831966707063</v>
      </c>
    </row>
    <row r="16" spans="23:67" ht="12.75">
      <c r="W16" s="17"/>
      <c r="X16" s="17"/>
      <c r="Y16" s="17"/>
      <c r="BM16" s="92"/>
      <c r="BN16" s="92"/>
      <c r="BO16" s="93"/>
    </row>
    <row r="17" spans="1:70" s="11" customFormat="1" ht="12.75">
      <c r="A17" s="60" t="s">
        <v>66</v>
      </c>
      <c r="B17" s="66"/>
      <c r="C17" s="66"/>
      <c r="D17" s="66">
        <f>AVERAGE(D15,G15,J15)</f>
        <v>8.06990599674202</v>
      </c>
      <c r="E17" s="66"/>
      <c r="F17" s="66"/>
      <c r="G17" s="66"/>
      <c r="H17" s="66"/>
      <c r="I17" s="135"/>
      <c r="J17" s="135"/>
      <c r="K17" s="61"/>
      <c r="M17" s="11">
        <f>AVERAGE(M15,P15,S15,V15,Y15)</f>
        <v>10.960050059937986</v>
      </c>
      <c r="W17" s="61"/>
      <c r="X17" s="61"/>
      <c r="Y17" s="61"/>
      <c r="Z17" s="66"/>
      <c r="AA17" s="66"/>
      <c r="AB17" s="66">
        <f>AVERAGE(AB15,AE15)</f>
        <v>26.437814847194815</v>
      </c>
      <c r="AC17" s="66"/>
      <c r="AD17" s="66"/>
      <c r="AE17" s="66"/>
      <c r="AF17" s="66"/>
      <c r="AG17" s="66"/>
      <c r="AH17" s="66"/>
      <c r="AK17" s="11">
        <f>AVERAGE(AK15,AN15,AQ15,AT15)</f>
        <v>10.678754380188375</v>
      </c>
      <c r="AQ17" s="61"/>
      <c r="AR17" s="61"/>
      <c r="AS17" s="61"/>
      <c r="AU17" s="66"/>
      <c r="AV17" s="66"/>
      <c r="AW17" s="66"/>
      <c r="AX17" s="66"/>
      <c r="AY17" s="66"/>
      <c r="AZ17" s="66"/>
      <c r="BA17" s="46"/>
      <c r="BD17" s="84"/>
      <c r="BE17" s="84"/>
      <c r="BF17" s="84">
        <f>AVERAGE(BF15,BI15,BL15,BO15,BR15)</f>
        <v>1.680806141678459</v>
      </c>
      <c r="BG17" s="84"/>
      <c r="BH17" s="84"/>
      <c r="BI17" s="84"/>
      <c r="BJ17" s="99"/>
      <c r="BK17" s="99"/>
      <c r="BL17" s="99"/>
      <c r="BM17" s="124"/>
      <c r="BN17" s="124"/>
      <c r="BO17" s="124"/>
      <c r="BP17" s="84"/>
      <c r="BQ17" s="84"/>
      <c r="BR17" s="84"/>
    </row>
    <row r="18" spans="1:70" s="11" customFormat="1" ht="12.75">
      <c r="A18" s="60" t="s">
        <v>67</v>
      </c>
      <c r="B18" s="66"/>
      <c r="C18" s="66"/>
      <c r="D18" s="66">
        <f>STDEV(D15,G15,J15)</f>
        <v>4.646554832559836</v>
      </c>
      <c r="E18" s="66"/>
      <c r="F18" s="66"/>
      <c r="G18" s="66"/>
      <c r="H18" s="66"/>
      <c r="I18" s="135"/>
      <c r="J18" s="135"/>
      <c r="K18" s="61"/>
      <c r="M18" s="11">
        <f>STDEV(M15,P15,S15,V15,Y15)</f>
        <v>5.65272741922313</v>
      </c>
      <c r="T18" s="136"/>
      <c r="U18" s="136"/>
      <c r="V18" s="42"/>
      <c r="Z18" s="66"/>
      <c r="AA18" s="66"/>
      <c r="AB18" s="66">
        <f>STDEV(AB15,AE15)</f>
        <v>20.346310604125904</v>
      </c>
      <c r="AC18" s="79"/>
      <c r="AD18" s="79"/>
      <c r="AE18" s="79"/>
      <c r="AF18" s="66"/>
      <c r="AG18" s="66"/>
      <c r="AH18" s="66"/>
      <c r="AK18" s="11">
        <f>STDEV(AK15,AN15,AQ15,AT15)</f>
        <v>10.657747513380949</v>
      </c>
      <c r="AQ18" s="61"/>
      <c r="AR18" s="61"/>
      <c r="AS18" s="61"/>
      <c r="AU18" s="66"/>
      <c r="AV18" s="66"/>
      <c r="AW18" s="66"/>
      <c r="AX18" s="66"/>
      <c r="AY18" s="66"/>
      <c r="AZ18" s="66"/>
      <c r="BA18" s="46"/>
      <c r="BD18" s="84"/>
      <c r="BE18" s="84"/>
      <c r="BF18" s="84">
        <f>STDEV(BF15,BI15,BL15,BO15,BR15)</f>
        <v>1.0999442727982354</v>
      </c>
      <c r="BG18" s="84"/>
      <c r="BH18" s="84"/>
      <c r="BI18" s="84"/>
      <c r="BJ18" s="99"/>
      <c r="BK18" s="99"/>
      <c r="BL18" s="99"/>
      <c r="BM18" s="124"/>
      <c r="BN18" s="124"/>
      <c r="BO18" s="124"/>
      <c r="BP18" s="84"/>
      <c r="BQ18" s="84"/>
      <c r="BR18" s="84"/>
    </row>
    <row r="19" spans="20:67" ht="12.75">
      <c r="T19" s="10"/>
      <c r="U19" s="10"/>
      <c r="V19" s="16"/>
      <c r="W19" s="17"/>
      <c r="X19" s="17"/>
      <c r="Y19" s="17"/>
      <c r="AC19" s="69"/>
      <c r="AD19" s="69"/>
      <c r="AE19" s="69"/>
      <c r="BJ19" s="100"/>
      <c r="BK19" s="100"/>
      <c r="BL19" s="94"/>
      <c r="BM19" s="92"/>
      <c r="BN19" s="92"/>
      <c r="BO19" s="93"/>
    </row>
    <row r="20" spans="9:67" ht="12.75">
      <c r="I20" s="70"/>
      <c r="J20" s="70"/>
      <c r="K20" s="17"/>
      <c r="T20" s="16"/>
      <c r="U20" s="16"/>
      <c r="V20" s="16"/>
      <c r="W20" s="17"/>
      <c r="X20" s="17"/>
      <c r="Y20" s="17"/>
      <c r="AC20" s="68"/>
      <c r="AD20" s="68"/>
      <c r="AE20" s="68"/>
      <c r="AQ20" s="17"/>
      <c r="AR20" s="17"/>
      <c r="AS20" s="17"/>
      <c r="BJ20" s="100"/>
      <c r="BK20" s="100"/>
      <c r="BL20" s="94"/>
      <c r="BM20" s="92"/>
      <c r="BN20" s="92"/>
      <c r="BO20" s="93"/>
    </row>
    <row r="21" spans="1:67" ht="12.75">
      <c r="A21" s="50" t="s">
        <v>68</v>
      </c>
      <c r="I21" s="70"/>
      <c r="J21" s="70"/>
      <c r="K21" s="17"/>
      <c r="T21" s="10"/>
      <c r="U21" s="10"/>
      <c r="V21" s="16"/>
      <c r="W21" s="17"/>
      <c r="X21" s="17"/>
      <c r="Y21" s="17"/>
      <c r="AC21" s="68"/>
      <c r="AD21" s="68"/>
      <c r="AE21" s="68"/>
      <c r="AQ21" s="17"/>
      <c r="AR21" s="17"/>
      <c r="AS21" s="17"/>
      <c r="BJ21" s="100"/>
      <c r="BK21" s="100"/>
      <c r="BL21" s="94"/>
      <c r="BM21" s="92"/>
      <c r="BN21" s="92"/>
      <c r="BO21" s="93"/>
    </row>
    <row r="22" spans="9:67" ht="12.75">
      <c r="I22" s="70"/>
      <c r="J22" s="70"/>
      <c r="K22" s="17"/>
      <c r="T22" s="16"/>
      <c r="U22" s="16"/>
      <c r="V22" s="16"/>
      <c r="W22" s="17"/>
      <c r="X22" s="17"/>
      <c r="Y22" s="17"/>
      <c r="AC22" s="68"/>
      <c r="AD22" s="68"/>
      <c r="AE22" s="68"/>
      <c r="AQ22" s="17"/>
      <c r="AR22" s="17"/>
      <c r="AS22" s="17"/>
      <c r="BJ22" s="100"/>
      <c r="BK22" s="100"/>
      <c r="BL22" s="94"/>
      <c r="BM22" s="92"/>
      <c r="BN22" s="92"/>
      <c r="BO22" s="93"/>
    </row>
    <row r="23" spans="9:67" ht="12.75">
      <c r="I23" s="70"/>
      <c r="J23" s="70"/>
      <c r="K23" s="17"/>
      <c r="T23" s="16"/>
      <c r="U23" s="16"/>
      <c r="V23" s="16"/>
      <c r="W23" s="17"/>
      <c r="X23" s="17"/>
      <c r="Y23" s="17"/>
      <c r="AC23" s="68"/>
      <c r="AD23" s="68"/>
      <c r="AE23" s="68"/>
      <c r="AQ23" s="17"/>
      <c r="AR23" s="17"/>
      <c r="AS23" s="17"/>
      <c r="BJ23" s="100"/>
      <c r="BK23" s="100"/>
      <c r="BL23" s="94"/>
      <c r="BM23" s="92"/>
      <c r="BN23" s="92"/>
      <c r="BO23" s="93"/>
    </row>
    <row r="24" spans="9:67" ht="12.75">
      <c r="I24" s="70"/>
      <c r="J24" s="70"/>
      <c r="K24" s="17"/>
      <c r="T24" s="16"/>
      <c r="U24" s="16"/>
      <c r="V24" s="16"/>
      <c r="W24" s="17"/>
      <c r="X24" s="17"/>
      <c r="Y24" s="17"/>
      <c r="AC24" s="69"/>
      <c r="AD24" s="69"/>
      <c r="AE24" s="69"/>
      <c r="AQ24" s="17"/>
      <c r="AR24" s="17"/>
      <c r="AS24" s="17"/>
      <c r="BJ24" s="100"/>
      <c r="BK24" s="100"/>
      <c r="BL24" s="94"/>
      <c r="BM24" s="92"/>
      <c r="BN24" s="92"/>
      <c r="BO24" s="93"/>
    </row>
    <row r="25" spans="9:64" ht="12.75">
      <c r="I25" s="70"/>
      <c r="J25" s="70"/>
      <c r="K25" s="17"/>
      <c r="T25" s="16"/>
      <c r="U25" s="16"/>
      <c r="V25" s="16"/>
      <c r="W25" s="17"/>
      <c r="X25" s="17"/>
      <c r="Y25" s="17"/>
      <c r="AC25" s="69"/>
      <c r="AD25" s="69"/>
      <c r="AE25" s="69"/>
      <c r="AQ25" s="17"/>
      <c r="AR25" s="17"/>
      <c r="AS25" s="17"/>
      <c r="BJ25" s="100"/>
      <c r="BK25" s="100"/>
      <c r="BL25" s="94"/>
    </row>
    <row r="26" spans="9:64" ht="12.75">
      <c r="I26" s="70"/>
      <c r="J26" s="70"/>
      <c r="K26" s="17"/>
      <c r="T26" s="16"/>
      <c r="U26" s="16"/>
      <c r="V26" s="16"/>
      <c r="AC26" s="68"/>
      <c r="AD26" s="68"/>
      <c r="AE26" s="69"/>
      <c r="AQ26" s="17"/>
      <c r="AR26" s="17"/>
      <c r="AS26" s="17"/>
      <c r="BJ26" s="100"/>
      <c r="BK26" s="100"/>
      <c r="BL26" s="94"/>
    </row>
    <row r="27" spans="20:31" ht="12.75">
      <c r="T27" s="10"/>
      <c r="U27" s="10"/>
      <c r="V27" s="16"/>
      <c r="AC27" s="69"/>
      <c r="AD27" s="69"/>
      <c r="AE27" s="69"/>
    </row>
  </sheetData>
  <mergeCells count="30">
    <mergeCell ref="AX2:AZ2"/>
    <mergeCell ref="BD2:BF2"/>
    <mergeCell ref="BM2:BO2"/>
    <mergeCell ref="BP2:BR2"/>
    <mergeCell ref="BG2:BI2"/>
    <mergeCell ref="BJ2:BL2"/>
    <mergeCell ref="N2:P2"/>
    <mergeCell ref="BA2:BC2"/>
    <mergeCell ref="Q2:S2"/>
    <mergeCell ref="AR2:AT2"/>
    <mergeCell ref="T2:V2"/>
    <mergeCell ref="AC2:AE2"/>
    <mergeCell ref="AU2:AW2"/>
    <mergeCell ref="AI2:AK2"/>
    <mergeCell ref="AL2:AN2"/>
    <mergeCell ref="AO2:AQ2"/>
    <mergeCell ref="B2:D2"/>
    <mergeCell ref="B1:J1"/>
    <mergeCell ref="K1:Y1"/>
    <mergeCell ref="Z1:AH1"/>
    <mergeCell ref="Z2:AB2"/>
    <mergeCell ref="AF2:AH2"/>
    <mergeCell ref="E2:G2"/>
    <mergeCell ref="H2:J2"/>
    <mergeCell ref="K2:M2"/>
    <mergeCell ref="W2:Y2"/>
    <mergeCell ref="AI1:AT1"/>
    <mergeCell ref="AU1:AZ1"/>
    <mergeCell ref="BA1:BC1"/>
    <mergeCell ref="BD1:BR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7"/>
  <sheetViews>
    <sheetView workbookViewId="0" topLeftCell="J1">
      <pane xSplit="1" ySplit="3" topLeftCell="BN4" activePane="bottomRight" state="frozen"/>
      <selection pane="topLeft" activeCell="J1" sqref="J1"/>
      <selection pane="topRight" activeCell="K1" sqref="K1"/>
      <selection pane="bottomLeft" activeCell="J4" sqref="J4"/>
      <selection pane="bottomRight" activeCell="AM32" sqref="AM32"/>
    </sheetView>
  </sheetViews>
  <sheetFormatPr defaultColWidth="9.140625" defaultRowHeight="12.75"/>
  <cols>
    <col min="1" max="1" width="8.28125" style="3" customWidth="1"/>
    <col min="2" max="2" width="5.8515625" style="3" customWidth="1"/>
    <col min="3" max="3" width="4.57421875" style="3" bestFit="1" customWidth="1"/>
    <col min="4" max="4" width="8.00390625" style="3" customWidth="1"/>
    <col min="5" max="5" width="7.7109375" style="3" customWidth="1"/>
    <col min="6" max="6" width="7.421875" style="3" customWidth="1"/>
    <col min="7" max="7" width="7.7109375" style="22" customWidth="1"/>
    <col min="8" max="8" width="4.57421875" style="22" bestFit="1" customWidth="1"/>
    <col min="9" max="9" width="3.57421875" style="3" bestFit="1" customWidth="1"/>
    <col min="10" max="10" width="19.140625" style="50" customWidth="1"/>
    <col min="11" max="11" width="8.8515625" style="91" customWidth="1"/>
    <col min="12" max="12" width="7.28125" style="91" customWidth="1"/>
    <col min="13" max="13" width="6.7109375" style="91" customWidth="1"/>
    <col min="14" max="14" width="8.57421875" style="89" bestFit="1" customWidth="1"/>
    <col min="15" max="15" width="6.57421875" style="89" bestFit="1" customWidth="1"/>
    <col min="16" max="16" width="6.00390625" style="91" customWidth="1"/>
    <col min="17" max="17" width="6.140625" style="91" bestFit="1" customWidth="1"/>
    <col min="18" max="18" width="6.140625" style="91" customWidth="1"/>
    <col min="19" max="19" width="6.00390625" style="91" customWidth="1"/>
    <col min="20" max="20" width="7.57421875" style="91" bestFit="1" customWidth="1"/>
    <col min="21" max="21" width="6.00390625" style="91" customWidth="1"/>
    <col min="22" max="22" width="7.140625" style="91" customWidth="1"/>
    <col min="23" max="24" width="7.7109375" style="91" customWidth="1"/>
    <col min="25" max="25" width="8.8515625" style="91" customWidth="1"/>
    <col min="26" max="26" width="6.57421875" style="3" bestFit="1" customWidth="1"/>
    <col min="27" max="27" width="6.28125" style="3" customWidth="1"/>
    <col min="28" max="28" width="5.57421875" style="3" customWidth="1"/>
    <col min="29" max="29" width="7.57421875" style="89" bestFit="1" customWidth="1"/>
    <col min="30" max="30" width="5.57421875" style="89" bestFit="1" customWidth="1"/>
    <col min="31" max="31" width="4.57421875" style="91" bestFit="1" customWidth="1"/>
    <col min="32" max="32" width="8.421875" style="3" customWidth="1"/>
    <col min="33" max="33" width="7.7109375" style="3" customWidth="1"/>
    <col min="34" max="34" width="7.00390625" style="3" customWidth="1"/>
    <col min="35" max="35" width="8.57421875" style="3" customWidth="1"/>
    <col min="36" max="36" width="7.28125" style="3" customWidth="1"/>
    <col min="37" max="37" width="5.8515625" style="3" customWidth="1"/>
    <col min="38" max="38" width="7.7109375" style="3" customWidth="1"/>
    <col min="39" max="39" width="6.140625" style="3" customWidth="1"/>
    <col min="40" max="40" width="6.28125" style="3" customWidth="1"/>
    <col min="41" max="41" width="9.28125" style="22" customWidth="1"/>
    <col min="42" max="42" width="7.57421875" style="22" customWidth="1"/>
    <col min="43" max="43" width="8.7109375" style="3" customWidth="1"/>
    <col min="44" max="44" width="8.00390625" style="3" customWidth="1"/>
    <col min="45" max="45" width="7.28125" style="3" customWidth="1"/>
    <col min="46" max="46" width="4.57421875" style="3" bestFit="1" customWidth="1"/>
    <col min="47" max="47" width="8.8515625" style="91" customWidth="1"/>
    <col min="48" max="48" width="7.8515625" style="91" customWidth="1"/>
    <col min="49" max="49" width="6.7109375" style="91" customWidth="1"/>
    <col min="50" max="50" width="8.7109375" style="91" customWidth="1"/>
    <col min="51" max="51" width="7.28125" style="91" customWidth="1"/>
    <col min="52" max="52" width="6.140625" style="91" customWidth="1"/>
    <col min="53" max="53" width="7.7109375" style="91" bestFit="1" customWidth="1"/>
    <col min="54" max="54" width="5.7109375" style="91" bestFit="1" customWidth="1"/>
    <col min="55" max="55" width="6.28125" style="91" customWidth="1"/>
    <col min="56" max="56" width="8.140625" style="91" customWidth="1"/>
    <col min="57" max="57" width="6.7109375" style="91" customWidth="1"/>
    <col min="58" max="58" width="7.28125" style="91" customWidth="1"/>
    <col min="59" max="61" width="8.8515625" style="95" customWidth="1"/>
    <col min="62" max="62" width="8.421875" style="3" customWidth="1"/>
    <col min="63" max="63" width="5.28125" style="3" customWidth="1"/>
    <col min="64" max="64" width="8.28125" style="3" customWidth="1"/>
    <col min="65" max="67" width="8.8515625" style="2" customWidth="1"/>
    <col min="68" max="73" width="8.8515625" style="95" customWidth="1"/>
    <col min="74" max="76" width="9.7109375" style="91" customWidth="1"/>
    <col min="77" max="82" width="8.8515625" style="95" customWidth="1"/>
    <col min="83" max="16384" width="8.8515625" style="2" customWidth="1"/>
  </cols>
  <sheetData>
    <row r="1" spans="1:82" s="43" customFormat="1" ht="12.75">
      <c r="A1" s="41" t="s">
        <v>5</v>
      </c>
      <c r="B1" s="41"/>
      <c r="C1" s="42"/>
      <c r="G1" s="43" t="s">
        <v>6</v>
      </c>
      <c r="J1" s="49"/>
      <c r="K1" s="156" t="s">
        <v>7</v>
      </c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197" t="s">
        <v>54</v>
      </c>
      <c r="AA1" s="197"/>
      <c r="AB1" s="197"/>
      <c r="AC1" s="157" t="s">
        <v>35</v>
      </c>
      <c r="AD1" s="203"/>
      <c r="AE1" s="203"/>
      <c r="AF1" s="197" t="s">
        <v>8</v>
      </c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1" t="s">
        <v>9</v>
      </c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1" t="s">
        <v>10</v>
      </c>
      <c r="BK1" s="198"/>
      <c r="BL1" s="198"/>
      <c r="BM1" s="198"/>
      <c r="BN1" s="198"/>
      <c r="BO1" s="198"/>
      <c r="BP1" s="192" t="s">
        <v>11</v>
      </c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</row>
    <row r="2" spans="1:82" s="43" customFormat="1" ht="12.75">
      <c r="A2" s="210" t="s">
        <v>34</v>
      </c>
      <c r="B2" s="197"/>
      <c r="C2" s="197"/>
      <c r="D2" s="210" t="s">
        <v>5</v>
      </c>
      <c r="E2" s="210"/>
      <c r="F2" s="197"/>
      <c r="G2" s="201" t="s">
        <v>33</v>
      </c>
      <c r="H2" s="201"/>
      <c r="I2" s="201"/>
      <c r="J2" s="49"/>
      <c r="K2" s="187" t="s">
        <v>34</v>
      </c>
      <c r="L2" s="188"/>
      <c r="M2" s="188"/>
      <c r="N2" s="188" t="s">
        <v>58</v>
      </c>
      <c r="O2" s="188"/>
      <c r="P2" s="188"/>
      <c r="Q2" s="190" t="s">
        <v>59</v>
      </c>
      <c r="R2" s="190"/>
      <c r="S2" s="190"/>
      <c r="T2" s="187" t="s">
        <v>56</v>
      </c>
      <c r="U2" s="187"/>
      <c r="V2" s="188"/>
      <c r="W2" s="189" t="s">
        <v>33</v>
      </c>
      <c r="X2" s="189"/>
      <c r="Y2" s="189"/>
      <c r="Z2" s="210" t="s">
        <v>56</v>
      </c>
      <c r="AA2" s="210"/>
      <c r="AB2" s="197"/>
      <c r="AC2" s="187" t="s">
        <v>56</v>
      </c>
      <c r="AD2" s="187"/>
      <c r="AE2" s="188"/>
      <c r="AF2" s="210" t="s">
        <v>34</v>
      </c>
      <c r="AG2" s="197"/>
      <c r="AH2" s="197"/>
      <c r="AI2" s="197" t="s">
        <v>58</v>
      </c>
      <c r="AJ2" s="197"/>
      <c r="AK2" s="197"/>
      <c r="AL2" s="184" t="s">
        <v>59</v>
      </c>
      <c r="AM2" s="184"/>
      <c r="AN2" s="184"/>
      <c r="AO2" s="210" t="s">
        <v>56</v>
      </c>
      <c r="AP2" s="210"/>
      <c r="AQ2" s="197"/>
      <c r="AR2" s="201" t="s">
        <v>33</v>
      </c>
      <c r="AS2" s="201"/>
      <c r="AT2" s="201"/>
      <c r="AU2" s="187" t="s">
        <v>34</v>
      </c>
      <c r="AV2" s="188"/>
      <c r="AW2" s="188"/>
      <c r="AX2" s="188" t="s">
        <v>58</v>
      </c>
      <c r="AY2" s="188"/>
      <c r="AZ2" s="188"/>
      <c r="BA2" s="190" t="s">
        <v>59</v>
      </c>
      <c r="BB2" s="190"/>
      <c r="BC2" s="190"/>
      <c r="BD2" s="187" t="s">
        <v>56</v>
      </c>
      <c r="BE2" s="187"/>
      <c r="BF2" s="188"/>
      <c r="BG2" s="189" t="s">
        <v>33</v>
      </c>
      <c r="BH2" s="189"/>
      <c r="BI2" s="189"/>
      <c r="BJ2" s="184" t="s">
        <v>59</v>
      </c>
      <c r="BK2" s="184"/>
      <c r="BL2" s="184"/>
      <c r="BM2" s="201" t="s">
        <v>33</v>
      </c>
      <c r="BN2" s="201"/>
      <c r="BO2" s="201"/>
      <c r="BP2" s="187" t="s">
        <v>34</v>
      </c>
      <c r="BQ2" s="188"/>
      <c r="BR2" s="188"/>
      <c r="BS2" s="188" t="s">
        <v>58</v>
      </c>
      <c r="BT2" s="188"/>
      <c r="BU2" s="188"/>
      <c r="BV2" s="190" t="s">
        <v>59</v>
      </c>
      <c r="BW2" s="190"/>
      <c r="BX2" s="190"/>
      <c r="BY2" s="187" t="s">
        <v>56</v>
      </c>
      <c r="BZ2" s="187"/>
      <c r="CA2" s="188"/>
      <c r="CB2" s="189" t="s">
        <v>33</v>
      </c>
      <c r="CC2" s="189"/>
      <c r="CD2" s="189"/>
    </row>
    <row r="3" spans="1:82" s="151" customFormat="1" ht="12.75">
      <c r="A3" s="152" t="str">
        <f>'[1]DP6000 with n'!$C$6</f>
        <v>Mean</v>
      </c>
      <c r="B3" s="153" t="str">
        <f>'[1]DP6000 with n'!$D$6</f>
        <v>SD</v>
      </c>
      <c r="C3" s="154" t="s">
        <v>40</v>
      </c>
      <c r="D3" s="155" t="s">
        <v>38</v>
      </c>
      <c r="E3" s="155" t="s">
        <v>39</v>
      </c>
      <c r="F3" s="164" t="s">
        <v>40</v>
      </c>
      <c r="G3" s="145" t="s">
        <v>38</v>
      </c>
      <c r="H3" s="145" t="s">
        <v>39</v>
      </c>
      <c r="I3" s="146" t="s">
        <v>40</v>
      </c>
      <c r="J3" s="147" t="s">
        <v>37</v>
      </c>
      <c r="K3" s="165" t="str">
        <f>'[1]DP6000 with n'!$C$6</f>
        <v>Mean</v>
      </c>
      <c r="L3" s="165" t="str">
        <f>'[1]DP6000 with n'!$D$6</f>
        <v>SD</v>
      </c>
      <c r="M3" s="166" t="s">
        <v>40</v>
      </c>
      <c r="N3" s="148" t="s">
        <v>38</v>
      </c>
      <c r="O3" s="149" t="s">
        <v>39</v>
      </c>
      <c r="P3" s="149" t="s">
        <v>40</v>
      </c>
      <c r="Q3" s="149" t="s">
        <v>38</v>
      </c>
      <c r="R3" s="149" t="s">
        <v>39</v>
      </c>
      <c r="S3" s="149" t="s">
        <v>40</v>
      </c>
      <c r="T3" s="165" t="s">
        <v>38</v>
      </c>
      <c r="U3" s="165" t="s">
        <v>39</v>
      </c>
      <c r="V3" s="166" t="s">
        <v>40</v>
      </c>
      <c r="W3" s="149" t="s">
        <v>38</v>
      </c>
      <c r="X3" s="149" t="s">
        <v>39</v>
      </c>
      <c r="Y3" s="149" t="s">
        <v>40</v>
      </c>
      <c r="Z3" s="155" t="s">
        <v>38</v>
      </c>
      <c r="AA3" s="155" t="s">
        <v>39</v>
      </c>
      <c r="AB3" s="167" t="s">
        <v>40</v>
      </c>
      <c r="AC3" s="165" t="s">
        <v>38</v>
      </c>
      <c r="AD3" s="165" t="s">
        <v>39</v>
      </c>
      <c r="AE3" s="165" t="s">
        <v>40</v>
      </c>
      <c r="AF3" s="153" t="str">
        <f>'[1]DP6000 with n'!$C$6</f>
        <v>Mean</v>
      </c>
      <c r="AG3" s="153" t="str">
        <f>'[1]DP6000 with n'!$D$6</f>
        <v>SD</v>
      </c>
      <c r="AH3" s="154" t="s">
        <v>40</v>
      </c>
      <c r="AI3" s="150" t="s">
        <v>38</v>
      </c>
      <c r="AJ3" s="146" t="s">
        <v>39</v>
      </c>
      <c r="AK3" s="146" t="s">
        <v>40</v>
      </c>
      <c r="AL3" s="146" t="s">
        <v>38</v>
      </c>
      <c r="AM3" s="146" t="s">
        <v>39</v>
      </c>
      <c r="AN3" s="146" t="s">
        <v>40</v>
      </c>
      <c r="AO3" s="155" t="s">
        <v>38</v>
      </c>
      <c r="AP3" s="155" t="s">
        <v>39</v>
      </c>
      <c r="AQ3" s="167" t="s">
        <v>40</v>
      </c>
      <c r="AR3" s="146" t="s">
        <v>38</v>
      </c>
      <c r="AS3" s="146" t="s">
        <v>39</v>
      </c>
      <c r="AT3" s="146" t="s">
        <v>40</v>
      </c>
      <c r="AU3" s="165" t="str">
        <f>'[1]DP6000 with n'!$C$6</f>
        <v>Mean</v>
      </c>
      <c r="AV3" s="165" t="str">
        <f>'[1]DP6000 with n'!$D$6</f>
        <v>SD</v>
      </c>
      <c r="AW3" s="166" t="s">
        <v>40</v>
      </c>
      <c r="AX3" s="149" t="s">
        <v>38</v>
      </c>
      <c r="AY3" s="149" t="s">
        <v>39</v>
      </c>
      <c r="AZ3" s="149" t="s">
        <v>40</v>
      </c>
      <c r="BA3" s="149" t="s">
        <v>38</v>
      </c>
      <c r="BB3" s="149" t="s">
        <v>39</v>
      </c>
      <c r="BC3" s="149" t="s">
        <v>40</v>
      </c>
      <c r="BD3" s="165" t="s">
        <v>38</v>
      </c>
      <c r="BE3" s="165" t="s">
        <v>39</v>
      </c>
      <c r="BF3" s="166" t="s">
        <v>40</v>
      </c>
      <c r="BG3" s="149" t="s">
        <v>38</v>
      </c>
      <c r="BH3" s="149" t="s">
        <v>39</v>
      </c>
      <c r="BI3" s="149" t="s">
        <v>40</v>
      </c>
      <c r="BJ3" s="146" t="s">
        <v>38</v>
      </c>
      <c r="BK3" s="146" t="s">
        <v>39</v>
      </c>
      <c r="BL3" s="146" t="s">
        <v>40</v>
      </c>
      <c r="BM3" s="146" t="s">
        <v>38</v>
      </c>
      <c r="BN3" s="146" t="s">
        <v>39</v>
      </c>
      <c r="BO3" s="146" t="s">
        <v>40</v>
      </c>
      <c r="BP3" s="168" t="str">
        <f>'[1]DP6000 with n'!$C$6</f>
        <v>Mean</v>
      </c>
      <c r="BQ3" s="168" t="str">
        <f>'[1]DP6000 with n'!$D$6</f>
        <v>SD</v>
      </c>
      <c r="BR3" s="169" t="s">
        <v>40</v>
      </c>
      <c r="BS3" s="149" t="s">
        <v>38</v>
      </c>
      <c r="BT3" s="149" t="s">
        <v>39</v>
      </c>
      <c r="BU3" s="149" t="s">
        <v>40</v>
      </c>
      <c r="BV3" s="149" t="s">
        <v>38</v>
      </c>
      <c r="BW3" s="149" t="s">
        <v>39</v>
      </c>
      <c r="BX3" s="149" t="s">
        <v>40</v>
      </c>
      <c r="BY3" s="165" t="s">
        <v>38</v>
      </c>
      <c r="BZ3" s="165" t="s">
        <v>39</v>
      </c>
      <c r="CA3" s="166" t="s">
        <v>40</v>
      </c>
      <c r="CB3" s="149" t="s">
        <v>38</v>
      </c>
      <c r="CC3" s="149" t="s">
        <v>39</v>
      </c>
      <c r="CD3" s="149" t="s">
        <v>40</v>
      </c>
    </row>
    <row r="4" spans="1:82" ht="12.75">
      <c r="A4" s="5">
        <v>127756.4</v>
      </c>
      <c r="B4" s="5">
        <v>1018.36702</v>
      </c>
      <c r="C4" s="4">
        <f>B4/A4*100</f>
        <v>0.7971162462311085</v>
      </c>
      <c r="D4" s="19">
        <v>118835</v>
      </c>
      <c r="E4" s="19">
        <v>3015.473871</v>
      </c>
      <c r="F4" s="20">
        <f>E4/D4*100</f>
        <v>2.5375300803635294</v>
      </c>
      <c r="G4" s="21">
        <v>6.728606600000001</v>
      </c>
      <c r="H4" s="21">
        <v>0.048329690313741965</v>
      </c>
      <c r="I4" s="17">
        <v>0.7182718976874344</v>
      </c>
      <c r="J4" s="51" t="s">
        <v>41</v>
      </c>
      <c r="K4" s="90"/>
      <c r="L4" s="90"/>
      <c r="M4" s="90"/>
      <c r="N4" s="103">
        <v>3.6999999999999997</v>
      </c>
      <c r="O4" s="104">
        <v>5.945119380167606</v>
      </c>
      <c r="P4" s="104"/>
      <c r="Q4" s="93"/>
      <c r="R4" s="93"/>
      <c r="S4" s="93"/>
      <c r="T4" s="105"/>
      <c r="U4" s="105"/>
      <c r="V4" s="106"/>
      <c r="W4" s="93"/>
      <c r="X4" s="93"/>
      <c r="Y4" s="93"/>
      <c r="Z4" s="34">
        <v>102.33333333</v>
      </c>
      <c r="AA4" s="35">
        <v>78.213383339</v>
      </c>
      <c r="AB4" s="16">
        <v>76.43001629467199</v>
      </c>
      <c r="AC4" s="106"/>
      <c r="AD4" s="106"/>
      <c r="AE4" s="106"/>
      <c r="AF4" s="6">
        <v>49.5</v>
      </c>
      <c r="AG4" s="6">
        <v>1.90029238</v>
      </c>
      <c r="AH4" s="6">
        <f>AG4/AF4*100</f>
        <v>3.838974505050505</v>
      </c>
      <c r="AI4" s="2">
        <v>81.49999999999999</v>
      </c>
      <c r="AJ4" s="3">
        <v>2.1213203435596437</v>
      </c>
      <c r="AK4" s="3">
        <f>100*AJ4/AI4</f>
        <v>2.602847047312447</v>
      </c>
      <c r="AL4" s="18">
        <v>206.27285714285713</v>
      </c>
      <c r="AM4" s="18">
        <v>34.07518046627962</v>
      </c>
      <c r="AN4" s="18"/>
      <c r="AO4" s="16">
        <v>32.6</v>
      </c>
      <c r="AP4" s="16">
        <v>2.4585451886</v>
      </c>
      <c r="AQ4" s="20">
        <f>AP4/AO4*100</f>
        <v>7.541549658282208</v>
      </c>
      <c r="AR4" s="17">
        <v>233.996</v>
      </c>
      <c r="AS4" s="17">
        <v>60.09236653315923</v>
      </c>
      <c r="AT4" s="17">
        <v>25.680937508828883</v>
      </c>
      <c r="AU4" s="108">
        <v>259</v>
      </c>
      <c r="AV4" s="90">
        <v>6.25388768</v>
      </c>
      <c r="AW4" s="90">
        <f>AV4/AU4*100</f>
        <v>2.414628447876448</v>
      </c>
      <c r="AX4" s="91">
        <v>227.19999999999996</v>
      </c>
      <c r="AY4" s="91">
        <v>18.825514601200148</v>
      </c>
      <c r="AZ4" s="91">
        <f>100*AY4/AX4</f>
        <v>8.285877905457813</v>
      </c>
      <c r="BA4" s="93">
        <v>116.885</v>
      </c>
      <c r="BB4" s="93">
        <v>7.38298983399602</v>
      </c>
      <c r="BC4" s="93">
        <v>6.3164562039577525</v>
      </c>
      <c r="BD4" s="106">
        <v>255.1</v>
      </c>
      <c r="BE4" s="106">
        <v>12.582615874</v>
      </c>
      <c r="BF4" s="106">
        <f>BE4/BD4*100</f>
        <v>4.932424882007056</v>
      </c>
      <c r="BG4" s="93">
        <v>162.353</v>
      </c>
      <c r="BH4" s="93">
        <v>4.987687172761898</v>
      </c>
      <c r="BI4" s="93">
        <v>3.0721250440471675</v>
      </c>
      <c r="BJ4" s="17">
        <v>92.662</v>
      </c>
      <c r="BK4" s="17">
        <v>6.736411507620359</v>
      </c>
      <c r="BL4" s="17">
        <v>7.269874929982471</v>
      </c>
      <c r="BM4" s="17">
        <v>79.038</v>
      </c>
      <c r="BN4" s="17">
        <v>4.546243382056098</v>
      </c>
      <c r="BO4" s="17">
        <v>5.751971687107591</v>
      </c>
      <c r="BP4" s="108">
        <v>152</v>
      </c>
      <c r="BQ4" s="90">
        <v>4.02768199</v>
      </c>
      <c r="BR4" s="90">
        <f>BQ4/BP4*100</f>
        <v>2.6497907828947365</v>
      </c>
      <c r="BS4" s="91">
        <v>135.2</v>
      </c>
      <c r="BT4" s="91">
        <v>7.641989269817122</v>
      </c>
      <c r="BU4" s="91">
        <f aca="true" t="shared" si="0" ref="BU4:BU13">100*BT4/BS4</f>
        <v>5.652358927379529</v>
      </c>
      <c r="BV4" s="93">
        <v>146.445</v>
      </c>
      <c r="BW4" s="93">
        <v>7.25299363481498</v>
      </c>
      <c r="BX4" s="93">
        <v>4.952708276018286</v>
      </c>
      <c r="BY4" s="106">
        <v>124.7</v>
      </c>
      <c r="BZ4" s="106">
        <v>1.4181364924</v>
      </c>
      <c r="CA4" s="94">
        <f>BZ4/BY4*100</f>
        <v>1.1372385664795508</v>
      </c>
      <c r="CB4" s="93">
        <v>158.78599999999997</v>
      </c>
      <c r="CC4" s="93">
        <v>4.388057530262001</v>
      </c>
      <c r="CD4" s="93">
        <v>2.7635040433426137</v>
      </c>
    </row>
    <row r="5" spans="1:82" ht="12.75">
      <c r="A5" s="5">
        <v>529203.2</v>
      </c>
      <c r="B5" s="5">
        <v>6503.55557</v>
      </c>
      <c r="C5" s="4">
        <f aca="true" t="shared" si="1" ref="C5:C13">B5/A5*100</f>
        <v>1.2289335306362472</v>
      </c>
      <c r="D5" s="19">
        <v>573504.8</v>
      </c>
      <c r="E5" s="19">
        <v>9766.0662364</v>
      </c>
      <c r="F5" s="20">
        <f aca="true" t="shared" si="2" ref="F5:F13">E5/D5*100</f>
        <v>1.702874367642607</v>
      </c>
      <c r="G5" s="21">
        <v>29.831328900000006</v>
      </c>
      <c r="H5" s="21">
        <v>0.11921627001979963</v>
      </c>
      <c r="I5" s="17">
        <v>0.3996344595288868</v>
      </c>
      <c r="J5" s="51" t="s">
        <v>42</v>
      </c>
      <c r="K5" s="90"/>
      <c r="L5" s="90"/>
      <c r="M5" s="90"/>
      <c r="N5" s="103">
        <v>11.5</v>
      </c>
      <c r="O5" s="104">
        <v>11.286668635558009</v>
      </c>
      <c r="P5" s="104"/>
      <c r="Q5" s="93"/>
      <c r="R5" s="93"/>
      <c r="S5" s="93"/>
      <c r="T5" s="105">
        <v>0.33333333330000003</v>
      </c>
      <c r="U5" s="105">
        <v>0.5163977795</v>
      </c>
      <c r="V5" s="106"/>
      <c r="W5" s="93"/>
      <c r="X5" s="93"/>
      <c r="Y5" s="93"/>
      <c r="Z5" s="32">
        <v>39</v>
      </c>
      <c r="AA5" s="33">
        <v>32.53459697</v>
      </c>
      <c r="AB5" s="16"/>
      <c r="AC5" s="105">
        <v>208</v>
      </c>
      <c r="AD5" s="106"/>
      <c r="AE5" s="106"/>
      <c r="AF5" s="6">
        <v>8.1</v>
      </c>
      <c r="AG5" s="6">
        <v>0.73786479</v>
      </c>
      <c r="AH5" s="6">
        <f aca="true" t="shared" si="3" ref="AH5:AH13">AG5/AF5*100</f>
        <v>9.109441851851853</v>
      </c>
      <c r="AI5" s="2"/>
      <c r="AL5" s="18">
        <v>71.54599999999999</v>
      </c>
      <c r="AM5" s="18">
        <v>19.248257843243895</v>
      </c>
      <c r="AN5" s="18"/>
      <c r="AO5" s="16">
        <v>4.7</v>
      </c>
      <c r="AP5" s="16">
        <v>0.4830458915</v>
      </c>
      <c r="AQ5" s="20">
        <f aca="true" t="shared" si="4" ref="AQ5:AQ13">AP5/AO5*100</f>
        <v>10.277572159574468</v>
      </c>
      <c r="AR5" s="18">
        <v>62.50777777777777</v>
      </c>
      <c r="AS5" s="18">
        <v>13.50684990826671</v>
      </c>
      <c r="AT5" s="18"/>
      <c r="AU5" s="90">
        <v>29.2</v>
      </c>
      <c r="AV5" s="90">
        <v>3.11982906</v>
      </c>
      <c r="AW5" s="90">
        <f aca="true" t="shared" si="5" ref="AW5:AW13">AV5/AU5*100</f>
        <v>10.684346095890412</v>
      </c>
      <c r="BA5" s="93"/>
      <c r="BB5" s="93"/>
      <c r="BC5" s="93"/>
      <c r="BD5" s="106">
        <v>27.5</v>
      </c>
      <c r="BE5" s="106">
        <v>2.5495097568</v>
      </c>
      <c r="BF5" s="106">
        <f aca="true" t="shared" si="6" ref="BF5:BF13">BE5/BD5*100</f>
        <v>9.270944570181818</v>
      </c>
      <c r="BG5" s="93"/>
      <c r="BH5" s="93"/>
      <c r="BI5" s="93"/>
      <c r="BJ5" s="17">
        <v>66.856</v>
      </c>
      <c r="BK5" s="17">
        <v>6.756940793649792</v>
      </c>
      <c r="BL5" s="17">
        <v>10.10670813935891</v>
      </c>
      <c r="BM5" s="17">
        <v>58.733000000000004</v>
      </c>
      <c r="BN5" s="17">
        <v>5.62827790911414</v>
      </c>
      <c r="BO5" s="17">
        <v>9.582820406099025</v>
      </c>
      <c r="BP5" s="90">
        <v>25.6</v>
      </c>
      <c r="BQ5" s="90">
        <v>2.67498702</v>
      </c>
      <c r="BR5" s="90">
        <f aca="true" t="shared" si="7" ref="BR5:BR13">BQ5/BP5*100</f>
        <v>10.449168046875</v>
      </c>
      <c r="BS5" s="91">
        <v>19</v>
      </c>
      <c r="BT5" s="91">
        <v>4.496912521077347</v>
      </c>
      <c r="BU5" s="91">
        <f t="shared" si="0"/>
        <v>23.667960637249195</v>
      </c>
      <c r="BV5" s="93">
        <v>36.581999999999994</v>
      </c>
      <c r="BW5" s="93">
        <v>5.664528616261415</v>
      </c>
      <c r="BX5" s="93">
        <v>15.48446945563779</v>
      </c>
      <c r="BY5" s="106">
        <v>19.8</v>
      </c>
      <c r="BZ5" s="106">
        <v>1.4757295746999999</v>
      </c>
      <c r="CA5" s="94">
        <f aca="true" t="shared" si="8" ref="CA5:CA13">BZ5/BY5*100</f>
        <v>7.453179670202019</v>
      </c>
      <c r="CB5" s="93">
        <v>34.899</v>
      </c>
      <c r="CC5" s="93">
        <v>4.104667938931102</v>
      </c>
      <c r="CD5" s="93">
        <v>11.761563193590366</v>
      </c>
    </row>
    <row r="6" spans="1:82" ht="12.75">
      <c r="A6" s="5">
        <v>15710</v>
      </c>
      <c r="B6" s="5">
        <v>188.03723</v>
      </c>
      <c r="C6" s="4">
        <f t="shared" si="1"/>
        <v>1.196926989178867</v>
      </c>
      <c r="D6" s="19">
        <v>15242.4</v>
      </c>
      <c r="E6" s="19">
        <v>886.42630827</v>
      </c>
      <c r="F6" s="20">
        <f t="shared" si="2"/>
        <v>5.815529760864431</v>
      </c>
      <c r="G6" s="21">
        <v>1.3650327</v>
      </c>
      <c r="H6" s="21">
        <v>0.013106459468097869</v>
      </c>
      <c r="I6" s="17">
        <v>0.9601571792454401</v>
      </c>
      <c r="J6" s="51" t="s">
        <v>43</v>
      </c>
      <c r="K6" s="90"/>
      <c r="L6" s="90"/>
      <c r="M6" s="90"/>
      <c r="N6" s="95">
        <v>32.99999999999999</v>
      </c>
      <c r="O6" s="91">
        <v>12.806248474865699</v>
      </c>
      <c r="P6" s="91">
        <f>100*O6/N6</f>
        <v>38.806813560199096</v>
      </c>
      <c r="T6" s="106">
        <v>1.3333333333000001</v>
      </c>
      <c r="U6" s="106">
        <v>0.7071067812</v>
      </c>
      <c r="V6" s="106">
        <f>U6/T6*100</f>
        <v>53.033008591325824</v>
      </c>
      <c r="Z6" s="34">
        <v>161.4</v>
      </c>
      <c r="AA6" s="35">
        <v>69.928852732</v>
      </c>
      <c r="AB6" s="16">
        <v>43.3264267236679</v>
      </c>
      <c r="AC6" s="106"/>
      <c r="AD6" s="106"/>
      <c r="AE6" s="106"/>
      <c r="AF6" s="6">
        <v>18.1</v>
      </c>
      <c r="AG6" s="6">
        <v>0.99442893</v>
      </c>
      <c r="AH6" s="6">
        <f t="shared" si="3"/>
        <v>5.494082486187845</v>
      </c>
      <c r="AI6" s="2">
        <v>10.500000000000002</v>
      </c>
      <c r="AJ6" s="3">
        <v>0.8498365855987975</v>
      </c>
      <c r="AK6" s="3">
        <f>100*AJ6/AI6</f>
        <v>8.093681767607594</v>
      </c>
      <c r="AL6" s="24"/>
      <c r="AM6" s="24"/>
      <c r="AN6" s="24"/>
      <c r="AO6" s="16">
        <v>11.5</v>
      </c>
      <c r="AP6" s="16">
        <v>0.5270462767</v>
      </c>
      <c r="AQ6" s="20">
        <f t="shared" si="4"/>
        <v>4.583011101739131</v>
      </c>
      <c r="AR6" s="24">
        <v>88.37</v>
      </c>
      <c r="AS6" s="24">
        <v>13.930597618192811</v>
      </c>
      <c r="AT6" s="24"/>
      <c r="AU6" s="90">
        <v>63.8</v>
      </c>
      <c r="AV6" s="90">
        <v>4.26354052</v>
      </c>
      <c r="AW6" s="90">
        <f t="shared" si="5"/>
        <v>6.682665391849531</v>
      </c>
      <c r="AX6" s="104">
        <v>38.699999999999996</v>
      </c>
      <c r="AY6" s="104">
        <v>28.31195271730064</v>
      </c>
      <c r="AZ6" s="104"/>
      <c r="BD6" s="106">
        <v>47.9</v>
      </c>
      <c r="BE6" s="106">
        <v>3.9001424475</v>
      </c>
      <c r="BF6" s="106">
        <f t="shared" si="6"/>
        <v>8.142259806889353</v>
      </c>
      <c r="BG6" s="91">
        <v>24.662</v>
      </c>
      <c r="BH6" s="91">
        <v>3.762235741919661</v>
      </c>
      <c r="BI6" s="91">
        <v>15.25519317946501</v>
      </c>
      <c r="BM6" s="3"/>
      <c r="BN6" s="3"/>
      <c r="BO6" s="3"/>
      <c r="BP6" s="90">
        <v>26.5</v>
      </c>
      <c r="BQ6" s="90">
        <v>1.90029238</v>
      </c>
      <c r="BR6" s="90">
        <f t="shared" si="7"/>
        <v>7.170914641509434</v>
      </c>
      <c r="BS6" s="91">
        <v>27.9</v>
      </c>
      <c r="BT6" s="91">
        <v>3.3813212407775355</v>
      </c>
      <c r="BU6" s="91">
        <f t="shared" si="0"/>
        <v>12.119430970528802</v>
      </c>
      <c r="BV6" s="91">
        <v>30.429000000000002</v>
      </c>
      <c r="BW6" s="91">
        <v>2.8702204715936968</v>
      </c>
      <c r="BX6" s="91">
        <v>9.432516584816119</v>
      </c>
      <c r="BY6" s="106">
        <v>29.3</v>
      </c>
      <c r="BZ6" s="106">
        <v>1.1595018087</v>
      </c>
      <c r="CA6" s="94">
        <f t="shared" si="8"/>
        <v>3.957344056996587</v>
      </c>
      <c r="CB6" s="91">
        <v>25.539000000000005</v>
      </c>
      <c r="CC6" s="91">
        <v>2.6293448698191844</v>
      </c>
      <c r="CD6" s="91">
        <v>10.295410430397368</v>
      </c>
    </row>
    <row r="7" spans="1:82" ht="12.75">
      <c r="A7" s="5">
        <v>192442.6</v>
      </c>
      <c r="B7" s="5">
        <v>1569.82633</v>
      </c>
      <c r="C7" s="4">
        <f t="shared" si="1"/>
        <v>0.8157374354742661</v>
      </c>
      <c r="D7" s="19">
        <v>158765.4</v>
      </c>
      <c r="E7" s="19">
        <v>3251.1664642</v>
      </c>
      <c r="F7" s="20">
        <f t="shared" si="2"/>
        <v>2.047780224280605</v>
      </c>
      <c r="G7" s="21">
        <v>9.312944599999998</v>
      </c>
      <c r="H7" s="21">
        <v>0.07990362051482855</v>
      </c>
      <c r="I7" s="17">
        <v>0.8579844930552746</v>
      </c>
      <c r="J7" s="51" t="s">
        <v>44</v>
      </c>
      <c r="K7" s="90"/>
      <c r="L7" s="90"/>
      <c r="M7" s="90"/>
      <c r="N7" s="95"/>
      <c r="O7" s="91"/>
      <c r="Q7" s="93"/>
      <c r="R7" s="93"/>
      <c r="S7" s="93"/>
      <c r="T7" s="105">
        <v>0.8</v>
      </c>
      <c r="U7" s="105">
        <v>0.4472135955</v>
      </c>
      <c r="V7" s="106"/>
      <c r="W7" s="93"/>
      <c r="X7" s="93"/>
      <c r="Y7" s="93"/>
      <c r="Z7" s="32">
        <v>85.4</v>
      </c>
      <c r="AA7" s="33">
        <v>64.628167234</v>
      </c>
      <c r="AB7" s="16"/>
      <c r="AC7" s="106"/>
      <c r="AD7" s="106"/>
      <c r="AE7" s="106"/>
      <c r="AF7" s="6">
        <v>77.8</v>
      </c>
      <c r="AG7" s="6">
        <v>3.04776785</v>
      </c>
      <c r="AH7" s="6">
        <f t="shared" si="3"/>
        <v>3.9174393958868894</v>
      </c>
      <c r="AI7" s="2">
        <v>151.6</v>
      </c>
      <c r="AJ7" s="3">
        <v>4.835057163858329</v>
      </c>
      <c r="AK7" s="3">
        <f>100*AJ7/AI7</f>
        <v>3.189351691199425</v>
      </c>
      <c r="AL7" s="18">
        <v>319.912</v>
      </c>
      <c r="AM7" s="18">
        <v>75.74680303484762</v>
      </c>
      <c r="AN7" s="18"/>
      <c r="AO7" s="16">
        <v>47.6</v>
      </c>
      <c r="AP7" s="16">
        <v>4.9035134796</v>
      </c>
      <c r="AQ7" s="20">
        <f t="shared" si="4"/>
        <v>10.301498906722689</v>
      </c>
      <c r="AR7" s="17">
        <v>314.681</v>
      </c>
      <c r="AS7" s="17">
        <v>99.69928256177843</v>
      </c>
      <c r="AT7" s="17">
        <v>31.68265086286698</v>
      </c>
      <c r="AU7" s="108">
        <v>443.1</v>
      </c>
      <c r="AV7" s="90">
        <v>14.3096704</v>
      </c>
      <c r="AW7" s="90">
        <f t="shared" si="5"/>
        <v>3.229444910855337</v>
      </c>
      <c r="AX7" s="91">
        <v>401.6</v>
      </c>
      <c r="AY7" s="91">
        <v>29.959973297718406</v>
      </c>
      <c r="AZ7" s="91">
        <f>100*AY7/AX7</f>
        <v>7.4601527135753</v>
      </c>
      <c r="BA7" s="93">
        <v>226.24099999999999</v>
      </c>
      <c r="BB7" s="93">
        <v>9.398159926283471</v>
      </c>
      <c r="BC7" s="93">
        <v>4.15404808424798</v>
      </c>
      <c r="BD7" s="106">
        <v>413.7</v>
      </c>
      <c r="BE7" s="106">
        <v>14.712428608</v>
      </c>
      <c r="BF7" s="106">
        <f t="shared" si="6"/>
        <v>3.556303748610104</v>
      </c>
      <c r="BG7" s="93">
        <v>263.725</v>
      </c>
      <c r="BH7" s="93">
        <v>10.065798251725742</v>
      </c>
      <c r="BI7" s="93">
        <v>3.816778178680724</v>
      </c>
      <c r="BJ7" s="17">
        <v>95.21099999999998</v>
      </c>
      <c r="BK7" s="17">
        <v>6.613967459517422</v>
      </c>
      <c r="BL7" s="17">
        <v>6.946642152185591</v>
      </c>
      <c r="BM7" s="17">
        <v>79.86899999999999</v>
      </c>
      <c r="BN7" s="17">
        <v>6.792398447284046</v>
      </c>
      <c r="BO7" s="17">
        <v>8.504424053492652</v>
      </c>
      <c r="BP7" s="90">
        <v>148.5</v>
      </c>
      <c r="BQ7" s="90">
        <v>4.67261526</v>
      </c>
      <c r="BR7" s="90">
        <f t="shared" si="7"/>
        <v>3.1465422626262627</v>
      </c>
      <c r="BS7" s="91">
        <v>134.29999999999998</v>
      </c>
      <c r="BT7" s="91">
        <v>8.499019551297275</v>
      </c>
      <c r="BU7" s="91">
        <f t="shared" si="0"/>
        <v>6.328383880340489</v>
      </c>
      <c r="BV7" s="93">
        <v>143.835</v>
      </c>
      <c r="BW7" s="93">
        <v>5.954382606301182</v>
      </c>
      <c r="BX7" s="93">
        <v>4.139731363229521</v>
      </c>
      <c r="BY7" s="106">
        <v>121</v>
      </c>
      <c r="BZ7" s="106">
        <v>3.0184617127</v>
      </c>
      <c r="CA7" s="94">
        <f t="shared" si="8"/>
        <v>2.4945964567768595</v>
      </c>
      <c r="CB7" s="93">
        <v>151.50799999999998</v>
      </c>
      <c r="CC7" s="93">
        <v>3.7946008427178897</v>
      </c>
      <c r="CD7" s="93">
        <v>2.5045547711790075</v>
      </c>
    </row>
    <row r="8" spans="1:82" ht="12.75">
      <c r="A8" s="5">
        <v>22378.9</v>
      </c>
      <c r="B8" s="5">
        <v>160.782427</v>
      </c>
      <c r="C8" s="4">
        <f t="shared" si="1"/>
        <v>0.7184554513403251</v>
      </c>
      <c r="D8" s="19">
        <v>21489.6</v>
      </c>
      <c r="E8" s="19">
        <v>849.1080549</v>
      </c>
      <c r="F8" s="20">
        <f t="shared" si="2"/>
        <v>3.9512510930868885</v>
      </c>
      <c r="G8" s="21">
        <v>1.6016114000000001</v>
      </c>
      <c r="H8" s="21">
        <v>0.013082244491421736</v>
      </c>
      <c r="I8" s="17">
        <v>0.8168176432449055</v>
      </c>
      <c r="J8" s="51" t="s">
        <v>45</v>
      </c>
      <c r="K8" s="90"/>
      <c r="L8" s="90"/>
      <c r="M8" s="90"/>
      <c r="N8" s="103">
        <v>13.199999999999998</v>
      </c>
      <c r="O8" s="104">
        <v>14.489843186023636</v>
      </c>
      <c r="P8" s="104"/>
      <c r="Q8" s="93"/>
      <c r="R8" s="93"/>
      <c r="S8" s="93"/>
      <c r="T8" s="105">
        <v>0.6666666667000001</v>
      </c>
      <c r="U8" s="105">
        <v>0.5163977795</v>
      </c>
      <c r="V8" s="106"/>
      <c r="W8" s="93"/>
      <c r="X8" s="93"/>
      <c r="Y8" s="93"/>
      <c r="Z8" s="32">
        <v>133.14285714</v>
      </c>
      <c r="AA8" s="33">
        <v>47.104241038</v>
      </c>
      <c r="AB8" s="16"/>
      <c r="AC8" s="106"/>
      <c r="AD8" s="106"/>
      <c r="AE8" s="106"/>
      <c r="AF8" s="6">
        <v>20.2</v>
      </c>
      <c r="AG8" s="6">
        <v>1.03279556</v>
      </c>
      <c r="AH8" s="6">
        <f t="shared" si="3"/>
        <v>5.112849306930693</v>
      </c>
      <c r="AI8" s="2">
        <v>12.499999999999998</v>
      </c>
      <c r="AJ8" s="3">
        <v>1.0801234497346435</v>
      </c>
      <c r="AK8" s="3">
        <f>100*AJ8/AI8</f>
        <v>8.64098759787715</v>
      </c>
      <c r="AL8" s="18">
        <v>87.18</v>
      </c>
      <c r="AM8" s="18">
        <v>9.639937759135167</v>
      </c>
      <c r="AN8" s="18"/>
      <c r="AO8" s="16">
        <v>14</v>
      </c>
      <c r="AP8" s="16">
        <v>0.6666666667000001</v>
      </c>
      <c r="AQ8" s="20">
        <f t="shared" si="4"/>
        <v>4.761904762142858</v>
      </c>
      <c r="AR8" s="18">
        <v>81.575</v>
      </c>
      <c r="AS8" s="18">
        <v>18.226053565471293</v>
      </c>
      <c r="AT8" s="18"/>
      <c r="AU8" s="108">
        <v>149.1</v>
      </c>
      <c r="AV8" s="90">
        <v>4.12175799</v>
      </c>
      <c r="AW8" s="90">
        <f t="shared" si="5"/>
        <v>2.7644252112676058</v>
      </c>
      <c r="AX8" s="104">
        <v>85.70000000000002</v>
      </c>
      <c r="AY8" s="104">
        <v>38.40731990418261</v>
      </c>
      <c r="AZ8" s="104"/>
      <c r="BA8" s="93">
        <v>73.4</v>
      </c>
      <c r="BB8" s="93">
        <v>7.490205456312781</v>
      </c>
      <c r="BC8" s="93">
        <v>10.204639586257194</v>
      </c>
      <c r="BD8" s="106">
        <v>141.6</v>
      </c>
      <c r="BE8" s="106">
        <v>7.5748120622</v>
      </c>
      <c r="BF8" s="106">
        <f t="shared" si="6"/>
        <v>5.349443546751413</v>
      </c>
      <c r="BG8" s="93">
        <v>113.895</v>
      </c>
      <c r="BH8" s="93">
        <v>4.721191586877201</v>
      </c>
      <c r="BI8" s="93">
        <v>4.145214089184952</v>
      </c>
      <c r="BJ8" s="17"/>
      <c r="BK8" s="17"/>
      <c r="BL8" s="17"/>
      <c r="BM8" s="17"/>
      <c r="BN8" s="17"/>
      <c r="BO8" s="17"/>
      <c r="BP8" s="90">
        <v>36</v>
      </c>
      <c r="BQ8" s="90">
        <v>1.7638342100000002</v>
      </c>
      <c r="BR8" s="90">
        <f t="shared" si="7"/>
        <v>4.899539472222222</v>
      </c>
      <c r="BS8" s="91">
        <v>26.100000000000005</v>
      </c>
      <c r="BT8" s="91">
        <v>3.3482997343593817</v>
      </c>
      <c r="BU8" s="91">
        <f t="shared" si="0"/>
        <v>12.828734614403757</v>
      </c>
      <c r="BV8" s="93">
        <v>38.95300000000001</v>
      </c>
      <c r="BW8" s="93">
        <v>4.086647770483767</v>
      </c>
      <c r="BX8" s="93">
        <v>10.491227300808065</v>
      </c>
      <c r="BY8" s="106">
        <v>33</v>
      </c>
      <c r="BZ8" s="106">
        <v>1.9436506316000002</v>
      </c>
      <c r="CA8" s="94">
        <f t="shared" si="8"/>
        <v>5.889850398787879</v>
      </c>
      <c r="CB8" s="93">
        <v>36.083</v>
      </c>
      <c r="CC8" s="93">
        <v>2.6970108968592945</v>
      </c>
      <c r="CD8" s="93">
        <v>7.474464143389669</v>
      </c>
    </row>
    <row r="9" spans="1:82" ht="12.75">
      <c r="A9" s="5">
        <v>14645.3</v>
      </c>
      <c r="B9" s="5">
        <v>208.470648</v>
      </c>
      <c r="C9" s="4">
        <f t="shared" si="1"/>
        <v>1.4234645107986865</v>
      </c>
      <c r="D9" s="19">
        <v>13567.9</v>
      </c>
      <c r="E9" s="19">
        <v>525.81459555</v>
      </c>
      <c r="F9" s="20">
        <f t="shared" si="2"/>
        <v>3.8754309476779754</v>
      </c>
      <c r="G9" s="21">
        <v>0.9526749999999999</v>
      </c>
      <c r="H9" s="21">
        <v>0.00805324761267853</v>
      </c>
      <c r="I9" s="17">
        <v>0.8453300036926057</v>
      </c>
      <c r="J9" s="51" t="s">
        <v>46</v>
      </c>
      <c r="K9" s="90">
        <v>25.5</v>
      </c>
      <c r="L9" s="90">
        <v>3.40750805</v>
      </c>
      <c r="M9" s="90">
        <f>L9/K9*100</f>
        <v>13.362776666666667</v>
      </c>
      <c r="N9" s="103">
        <v>17.2</v>
      </c>
      <c r="O9" s="104">
        <v>11.895844279037577</v>
      </c>
      <c r="P9" s="104"/>
      <c r="Q9" s="93">
        <v>24.111</v>
      </c>
      <c r="R9" s="93">
        <v>2.9699773661688984</v>
      </c>
      <c r="S9" s="93">
        <v>12.31793524187673</v>
      </c>
      <c r="T9" s="106">
        <v>21.4</v>
      </c>
      <c r="U9" s="106">
        <v>1.0749676998</v>
      </c>
      <c r="V9" s="106">
        <f>U9/T9*100</f>
        <v>5.02321355046729</v>
      </c>
      <c r="W9" s="93">
        <v>21.016999999999996</v>
      </c>
      <c r="X9" s="93">
        <v>1.9942364175014209</v>
      </c>
      <c r="Y9" s="93">
        <v>9.488682578395686</v>
      </c>
      <c r="Z9" s="32">
        <v>112.5</v>
      </c>
      <c r="AA9" s="33">
        <v>75.859738992</v>
      </c>
      <c r="AB9" s="16"/>
      <c r="AC9" s="100">
        <v>428.3</v>
      </c>
      <c r="AD9" s="100">
        <v>79.073875444</v>
      </c>
      <c r="AE9" s="106">
        <f>AD9/AC9*100</f>
        <v>18.46226370394583</v>
      </c>
      <c r="AF9" s="6">
        <v>8.3</v>
      </c>
      <c r="AG9" s="6">
        <v>1.25166556</v>
      </c>
      <c r="AH9" s="6">
        <f t="shared" si="3"/>
        <v>15.080307951807226</v>
      </c>
      <c r="AI9" s="2">
        <v>9.900000000000002</v>
      </c>
      <c r="AJ9" s="3">
        <v>1.3703203194062976</v>
      </c>
      <c r="AK9" s="3">
        <f>100*AJ9/AI9</f>
        <v>13.841619387942398</v>
      </c>
      <c r="AL9" s="18"/>
      <c r="AM9" s="18"/>
      <c r="AN9" s="18"/>
      <c r="AO9" s="16">
        <v>5.6</v>
      </c>
      <c r="AP9" s="16">
        <v>0.6992058988000001</v>
      </c>
      <c r="AQ9" s="20">
        <f t="shared" si="4"/>
        <v>12.485819621428574</v>
      </c>
      <c r="AR9" s="18"/>
      <c r="AS9" s="18"/>
      <c r="AT9" s="18"/>
      <c r="AU9" s="90">
        <v>78</v>
      </c>
      <c r="AV9" s="90">
        <v>3.46410162</v>
      </c>
      <c r="AW9" s="90">
        <f t="shared" si="5"/>
        <v>4.4411559230769235</v>
      </c>
      <c r="AX9" s="104">
        <v>62.20000000000001</v>
      </c>
      <c r="AY9" s="104">
        <v>55.24048434899092</v>
      </c>
      <c r="AZ9" s="104"/>
      <c r="BA9" s="93"/>
      <c r="BB9" s="93"/>
      <c r="BC9" s="93"/>
      <c r="BD9" s="106">
        <v>51.8</v>
      </c>
      <c r="BE9" s="106">
        <v>3.9384147967</v>
      </c>
      <c r="BF9" s="106">
        <f t="shared" si="6"/>
        <v>7.603117368146719</v>
      </c>
      <c r="BG9" s="93">
        <v>68.021</v>
      </c>
      <c r="BH9" s="93">
        <v>5.462277607982471</v>
      </c>
      <c r="BI9" s="93">
        <v>8.030281248412212</v>
      </c>
      <c r="BJ9" s="17">
        <v>49.666000000000004</v>
      </c>
      <c r="BK9" s="17">
        <v>6.894413519493714</v>
      </c>
      <c r="BL9" s="17">
        <v>13.88155583194482</v>
      </c>
      <c r="BM9" s="17">
        <v>53.61900000000001</v>
      </c>
      <c r="BN9" s="17">
        <v>5.815575733417206</v>
      </c>
      <c r="BO9" s="17">
        <v>10.84611002334472</v>
      </c>
      <c r="BP9" s="108">
        <v>3499.1</v>
      </c>
      <c r="BQ9" s="90">
        <v>18.0027776</v>
      </c>
      <c r="BR9" s="90">
        <f t="shared" si="7"/>
        <v>0.514497373610357</v>
      </c>
      <c r="BS9" s="91">
        <v>3052.0000000000005</v>
      </c>
      <c r="BT9" s="91">
        <v>71.77124153246285</v>
      </c>
      <c r="BU9" s="91">
        <f t="shared" si="0"/>
        <v>2.3516134184948507</v>
      </c>
      <c r="BV9" s="93">
        <v>3065.471</v>
      </c>
      <c r="BW9" s="93">
        <v>19.47030927677659</v>
      </c>
      <c r="BX9" s="93">
        <v>0.6351490285433001</v>
      </c>
      <c r="BY9" s="106">
        <v>2983.7</v>
      </c>
      <c r="BZ9" s="106">
        <v>14.507086391</v>
      </c>
      <c r="CA9" s="94">
        <f t="shared" si="8"/>
        <v>0.48621129439957106</v>
      </c>
      <c r="CB9" s="93">
        <v>3070.813</v>
      </c>
      <c r="CC9" s="93">
        <v>20.10531883745074</v>
      </c>
      <c r="CD9" s="93">
        <v>0.6547229947720925</v>
      </c>
    </row>
    <row r="10" spans="1:82" ht="12.75">
      <c r="A10" s="5">
        <v>34308.5</v>
      </c>
      <c r="B10" s="5">
        <v>263.858653</v>
      </c>
      <c r="C10" s="4">
        <f t="shared" si="1"/>
        <v>0.7690766224113559</v>
      </c>
      <c r="D10" s="19">
        <v>32891.5</v>
      </c>
      <c r="E10" s="19">
        <v>1871.4760218</v>
      </c>
      <c r="F10" s="20">
        <f t="shared" si="2"/>
        <v>5.6898469872155415</v>
      </c>
      <c r="G10" s="21">
        <v>2.4268853999999997</v>
      </c>
      <c r="H10" s="21">
        <v>0.010844402613535154</v>
      </c>
      <c r="I10" s="17">
        <v>0.4468444457053949</v>
      </c>
      <c r="J10" s="51" t="s">
        <v>47</v>
      </c>
      <c r="K10" s="90">
        <v>56.6</v>
      </c>
      <c r="L10" s="90">
        <v>5.5417606500000005</v>
      </c>
      <c r="M10" s="90">
        <f>L10/K10*100</f>
        <v>9.79109655477032</v>
      </c>
      <c r="N10" s="95">
        <v>56.400000000000006</v>
      </c>
      <c r="O10" s="91">
        <v>17.677355257189603</v>
      </c>
      <c r="P10" s="91">
        <f>100*O10/N10</f>
        <v>31.34282847019433</v>
      </c>
      <c r="Q10" s="93">
        <v>39.417</v>
      </c>
      <c r="R10" s="93">
        <v>2.5007334479663714</v>
      </c>
      <c r="S10" s="93">
        <v>6.344301818926787</v>
      </c>
      <c r="T10" s="106">
        <v>41.9</v>
      </c>
      <c r="U10" s="106">
        <v>1.1005049346</v>
      </c>
      <c r="V10" s="106">
        <f>U10/T10*100</f>
        <v>2.6265034238663483</v>
      </c>
      <c r="W10" s="93">
        <v>38.206</v>
      </c>
      <c r="X10" s="93">
        <v>0.8668871514409122</v>
      </c>
      <c r="Y10" s="93">
        <v>2.268981708215757</v>
      </c>
      <c r="Z10" s="32">
        <v>103</v>
      </c>
      <c r="AA10" s="33">
        <v>54.601587279</v>
      </c>
      <c r="AB10" s="16"/>
      <c r="AC10" s="106"/>
      <c r="AD10" s="106"/>
      <c r="AE10" s="106"/>
      <c r="AF10" s="6">
        <v>15.9</v>
      </c>
      <c r="AG10" s="6">
        <v>0.99442893</v>
      </c>
      <c r="AH10" s="6">
        <f t="shared" si="3"/>
        <v>6.254269999999999</v>
      </c>
      <c r="AI10" s="2">
        <v>5.000000000000001</v>
      </c>
      <c r="AJ10" s="3">
        <v>1.4907119849998598</v>
      </c>
      <c r="AK10" s="3">
        <f>100*AJ10/AI10</f>
        <v>29.814239699997188</v>
      </c>
      <c r="AL10" s="18"/>
      <c r="AM10" s="18"/>
      <c r="AN10" s="18"/>
      <c r="AO10" s="16">
        <v>10.6</v>
      </c>
      <c r="AP10" s="16">
        <v>0.9660917831</v>
      </c>
      <c r="AQ10" s="20">
        <f t="shared" si="4"/>
        <v>9.114073425471698</v>
      </c>
      <c r="AR10" s="18">
        <v>80.33444444444444</v>
      </c>
      <c r="AS10" s="18">
        <v>10.792034227974714</v>
      </c>
      <c r="AT10" s="18"/>
      <c r="AU10" s="90">
        <v>75.7</v>
      </c>
      <c r="AV10" s="90">
        <v>5.716448</v>
      </c>
      <c r="AW10" s="90">
        <f t="shared" si="5"/>
        <v>7.5514504623513865</v>
      </c>
      <c r="AX10" s="104"/>
      <c r="AY10" s="104"/>
      <c r="AZ10" s="104"/>
      <c r="BA10" s="93"/>
      <c r="BB10" s="93"/>
      <c r="BC10" s="93"/>
      <c r="BD10" s="106">
        <v>64.1</v>
      </c>
      <c r="BE10" s="106">
        <v>6.6907896893</v>
      </c>
      <c r="BF10" s="106">
        <f t="shared" si="6"/>
        <v>10.438049437285493</v>
      </c>
      <c r="BG10" s="93">
        <v>45.449</v>
      </c>
      <c r="BH10" s="93">
        <v>4.431863039400018</v>
      </c>
      <c r="BI10" s="93">
        <v>9.751288343857992</v>
      </c>
      <c r="BJ10" s="17"/>
      <c r="BK10" s="17"/>
      <c r="BL10" s="17"/>
      <c r="BM10" s="17"/>
      <c r="BN10" s="17"/>
      <c r="BO10" s="17"/>
      <c r="BP10" s="108">
        <v>115.2</v>
      </c>
      <c r="BQ10" s="90">
        <v>3.39280284</v>
      </c>
      <c r="BR10" s="90">
        <f t="shared" si="7"/>
        <v>2.9451413541666667</v>
      </c>
      <c r="BS10" s="91">
        <v>85.70000000000002</v>
      </c>
      <c r="BT10" s="91">
        <v>5.888784066153026</v>
      </c>
      <c r="BU10" s="91">
        <f t="shared" si="0"/>
        <v>6.871393309396763</v>
      </c>
      <c r="BV10" s="93">
        <v>115.588</v>
      </c>
      <c r="BW10" s="93">
        <v>7.467477336944374</v>
      </c>
      <c r="BX10" s="93">
        <v>6.460426114254399</v>
      </c>
      <c r="BY10" s="106">
        <v>101</v>
      </c>
      <c r="BZ10" s="106">
        <v>3.8586123009</v>
      </c>
      <c r="CA10" s="94">
        <f t="shared" si="8"/>
        <v>3.8204082187128714</v>
      </c>
      <c r="CB10" s="93">
        <v>112.372</v>
      </c>
      <c r="CC10" s="93">
        <v>4.5195422580414295</v>
      </c>
      <c r="CD10" s="93">
        <v>4.021946977931718</v>
      </c>
    </row>
    <row r="11" spans="1:82" ht="12.75">
      <c r="A11" s="5">
        <v>84107.6</v>
      </c>
      <c r="B11" s="5">
        <v>897.431173</v>
      </c>
      <c r="C11" s="4">
        <f t="shared" si="1"/>
        <v>1.067003663164803</v>
      </c>
      <c r="D11" s="19">
        <v>93741.6</v>
      </c>
      <c r="E11" s="19">
        <v>2008.3673967</v>
      </c>
      <c r="F11" s="20">
        <f t="shared" si="2"/>
        <v>2.142450520046596</v>
      </c>
      <c r="G11" s="21">
        <v>6.963183444444444</v>
      </c>
      <c r="H11" s="21">
        <v>0.03330036284378645</v>
      </c>
      <c r="I11" s="17">
        <v>0.4782347486530037</v>
      </c>
      <c r="J11" s="51" t="s">
        <v>48</v>
      </c>
      <c r="K11" s="90"/>
      <c r="L11" s="90"/>
      <c r="M11" s="90"/>
      <c r="N11" s="95">
        <v>25.2</v>
      </c>
      <c r="O11" s="91">
        <v>14.203286004771337</v>
      </c>
      <c r="P11" s="91">
        <f>100*O11/N11</f>
        <v>56.36224605067991</v>
      </c>
      <c r="Q11" s="93"/>
      <c r="R11" s="93"/>
      <c r="S11" s="93"/>
      <c r="T11" s="105">
        <v>0.75</v>
      </c>
      <c r="U11" s="105">
        <v>0.7071067812</v>
      </c>
      <c r="V11" s="106"/>
      <c r="W11" s="93"/>
      <c r="X11" s="93"/>
      <c r="Y11" s="93"/>
      <c r="Z11" s="32">
        <v>70.625</v>
      </c>
      <c r="AA11" s="33">
        <v>42.651201624</v>
      </c>
      <c r="AB11" s="16"/>
      <c r="AC11" s="106"/>
      <c r="AD11" s="106"/>
      <c r="AE11" s="106"/>
      <c r="AF11" s="6">
        <v>11.5</v>
      </c>
      <c r="AG11" s="6">
        <v>0.52704628</v>
      </c>
      <c r="AH11" s="6">
        <f t="shared" si="3"/>
        <v>4.583011130434782</v>
      </c>
      <c r="AI11" s="2"/>
      <c r="AL11" s="18">
        <v>64.94857142857144</v>
      </c>
      <c r="AM11" s="18">
        <v>8.880325498109885</v>
      </c>
      <c r="AN11" s="18"/>
      <c r="AO11" s="16">
        <v>6.5</v>
      </c>
      <c r="AP11" s="16">
        <v>0.9718253158000001</v>
      </c>
      <c r="AQ11" s="20">
        <f t="shared" si="4"/>
        <v>14.951158704615386</v>
      </c>
      <c r="AR11" s="18">
        <v>53.20799999999999</v>
      </c>
      <c r="AS11" s="18">
        <v>5.707128875362821</v>
      </c>
      <c r="AT11" s="18"/>
      <c r="AU11" s="90">
        <v>42.8</v>
      </c>
      <c r="AV11" s="90">
        <v>4.44222167</v>
      </c>
      <c r="AW11" s="90">
        <f t="shared" si="5"/>
        <v>10.379022593457945</v>
      </c>
      <c r="BA11" s="93"/>
      <c r="BB11" s="93"/>
      <c r="BC11" s="93"/>
      <c r="BD11" s="106">
        <v>43.9</v>
      </c>
      <c r="BE11" s="106">
        <v>3.9567101935</v>
      </c>
      <c r="BF11" s="106">
        <f t="shared" si="6"/>
        <v>9.013007274487473</v>
      </c>
      <c r="BG11" s="93"/>
      <c r="BH11" s="93"/>
      <c r="BI11" s="93"/>
      <c r="BJ11" s="17"/>
      <c r="BK11" s="17"/>
      <c r="BL11" s="17"/>
      <c r="BM11" s="17"/>
      <c r="BN11" s="17"/>
      <c r="BO11" s="17"/>
      <c r="BP11" s="90">
        <v>57.3</v>
      </c>
      <c r="BQ11" s="90">
        <v>2.26323269</v>
      </c>
      <c r="BR11" s="90">
        <f t="shared" si="7"/>
        <v>3.949795270506109</v>
      </c>
      <c r="BS11" s="91">
        <v>53.499999999999986</v>
      </c>
      <c r="BT11" s="91">
        <v>5.6421036266035856</v>
      </c>
      <c r="BU11" s="91">
        <f t="shared" si="0"/>
        <v>10.545988087109508</v>
      </c>
      <c r="BV11" s="93">
        <v>58.934000000000005</v>
      </c>
      <c r="BW11" s="93">
        <v>4.159111016124056</v>
      </c>
      <c r="BX11" s="93">
        <v>7.057235239630868</v>
      </c>
      <c r="BY11" s="106">
        <v>54.4</v>
      </c>
      <c r="BZ11" s="106">
        <v>2.5473297566</v>
      </c>
      <c r="CA11" s="94">
        <f t="shared" si="8"/>
        <v>4.682591464338235</v>
      </c>
      <c r="CB11" s="93">
        <v>54.133333333333326</v>
      </c>
      <c r="CC11" s="93">
        <v>3.2724073707287724</v>
      </c>
      <c r="CD11" s="93">
        <v>6.045087507503891</v>
      </c>
    </row>
    <row r="12" spans="1:82" ht="12.75">
      <c r="A12" s="5">
        <v>9380.6</v>
      </c>
      <c r="B12" s="5">
        <v>121.620722</v>
      </c>
      <c r="C12" s="4">
        <f t="shared" si="1"/>
        <v>1.2965132507515509</v>
      </c>
      <c r="D12" s="19">
        <v>8840.3</v>
      </c>
      <c r="E12" s="19">
        <v>468.31495812000003</v>
      </c>
      <c r="F12" s="20">
        <f t="shared" si="2"/>
        <v>5.2975007422825025</v>
      </c>
      <c r="G12" s="21">
        <v>0.6802792</v>
      </c>
      <c r="H12" s="21">
        <v>0.009301465234634265</v>
      </c>
      <c r="I12" s="17">
        <v>1.3673011367441876</v>
      </c>
      <c r="J12" s="51" t="s">
        <v>49</v>
      </c>
      <c r="K12" s="90"/>
      <c r="L12" s="90"/>
      <c r="M12" s="90"/>
      <c r="N12" s="103">
        <v>18.500000000000004</v>
      </c>
      <c r="O12" s="104">
        <v>15.2333698030198</v>
      </c>
      <c r="P12" s="104"/>
      <c r="Q12" s="93"/>
      <c r="R12" s="93"/>
      <c r="S12" s="93"/>
      <c r="T12" s="105">
        <v>0.75</v>
      </c>
      <c r="U12" s="105">
        <v>0.5</v>
      </c>
      <c r="V12" s="106"/>
      <c r="W12" s="93"/>
      <c r="X12" s="93"/>
      <c r="Y12" s="93"/>
      <c r="Z12" s="34">
        <v>90.6</v>
      </c>
      <c r="AA12" s="35">
        <v>45.058480519</v>
      </c>
      <c r="AB12" s="16">
        <v>49.73342220640177</v>
      </c>
      <c r="AC12" s="106"/>
      <c r="AD12" s="106"/>
      <c r="AE12" s="106"/>
      <c r="AF12" s="6">
        <v>21.9</v>
      </c>
      <c r="AG12" s="6">
        <v>0.73786479</v>
      </c>
      <c r="AH12" s="6">
        <f t="shared" si="3"/>
        <v>3.3692456164383566</v>
      </c>
      <c r="AI12" s="2">
        <v>16.6</v>
      </c>
      <c r="AJ12" s="3">
        <v>1.8378731669453627</v>
      </c>
      <c r="AK12" s="3">
        <f>100*AJ12/AI12</f>
        <v>11.071525102080498</v>
      </c>
      <c r="AL12" s="17"/>
      <c r="AM12" s="17"/>
      <c r="AN12" s="17"/>
      <c r="AO12" s="16">
        <v>13.4</v>
      </c>
      <c r="AP12" s="16">
        <v>1.2649110641</v>
      </c>
      <c r="AQ12" s="20">
        <f t="shared" si="4"/>
        <v>9.439634806716418</v>
      </c>
      <c r="AR12" s="18">
        <v>87.24285714285715</v>
      </c>
      <c r="AS12" s="18">
        <v>14.107387797753002</v>
      </c>
      <c r="AT12" s="18"/>
      <c r="AU12" s="90">
        <v>97.1</v>
      </c>
      <c r="AV12" s="90">
        <v>7.23341014</v>
      </c>
      <c r="AW12" s="90">
        <f t="shared" si="5"/>
        <v>7.449444016477859</v>
      </c>
      <c r="AX12" s="104">
        <v>46.49999999999999</v>
      </c>
      <c r="AY12" s="104">
        <v>36.42114770294863</v>
      </c>
      <c r="AZ12" s="104"/>
      <c r="BA12" s="107">
        <v>19.044285714285714</v>
      </c>
      <c r="BB12" s="107">
        <v>2.4043076421488245</v>
      </c>
      <c r="BC12" s="107"/>
      <c r="BD12" s="106">
        <v>84.4</v>
      </c>
      <c r="BE12" s="106">
        <v>8.3026100314</v>
      </c>
      <c r="BF12" s="106">
        <f t="shared" si="6"/>
        <v>9.837215677014218</v>
      </c>
      <c r="BG12" s="93">
        <v>62.738</v>
      </c>
      <c r="BH12" s="93">
        <v>2.7501587832947676</v>
      </c>
      <c r="BI12" s="93">
        <v>4.38356145126521</v>
      </c>
      <c r="BJ12" s="18">
        <v>18.386666666666667</v>
      </c>
      <c r="BK12" s="18">
        <v>3.7697568445016016</v>
      </c>
      <c r="BL12" s="18"/>
      <c r="BM12" s="18">
        <v>13.82</v>
      </c>
      <c r="BN12" s="18">
        <v>3.09649479250329</v>
      </c>
      <c r="BO12" s="18"/>
      <c r="BP12" s="108">
        <v>159.7</v>
      </c>
      <c r="BQ12" s="90">
        <v>2.58413966</v>
      </c>
      <c r="BR12" s="90">
        <f t="shared" si="7"/>
        <v>1.6181212648716345</v>
      </c>
      <c r="BS12" s="91">
        <v>140.8</v>
      </c>
      <c r="BT12" s="91">
        <v>7.269418439218121</v>
      </c>
      <c r="BU12" s="91">
        <f t="shared" si="0"/>
        <v>5.162939232399234</v>
      </c>
      <c r="BV12" s="93">
        <v>153.235</v>
      </c>
      <c r="BW12" s="93">
        <v>5.4386768202896105</v>
      </c>
      <c r="BX12" s="93">
        <v>3.549239286252886</v>
      </c>
      <c r="BY12" s="106">
        <v>141.3</v>
      </c>
      <c r="BZ12" s="106">
        <v>3.8311588035</v>
      </c>
      <c r="CA12" s="94">
        <f t="shared" si="8"/>
        <v>2.7113650414012738</v>
      </c>
      <c r="CB12" s="93">
        <v>151.303</v>
      </c>
      <c r="CC12" s="93">
        <v>4.35886338395688</v>
      </c>
      <c r="CD12" s="93">
        <v>2.8808836466936416</v>
      </c>
    </row>
    <row r="13" spans="1:82" ht="12.75">
      <c r="A13" s="5">
        <v>69801.5</v>
      </c>
      <c r="B13" s="5">
        <v>531.90961</v>
      </c>
      <c r="C13" s="4">
        <f t="shared" si="1"/>
        <v>0.7620317758214366</v>
      </c>
      <c r="D13" s="19">
        <v>61708.6</v>
      </c>
      <c r="E13" s="19">
        <v>947.06801351</v>
      </c>
      <c r="F13" s="20">
        <f t="shared" si="2"/>
        <v>1.5347423430607727</v>
      </c>
      <c r="G13" s="21">
        <v>3.8560383000000003</v>
      </c>
      <c r="H13" s="21">
        <v>0.024881316917853624</v>
      </c>
      <c r="I13" s="17">
        <v>0.6452559591499292</v>
      </c>
      <c r="J13" s="51" t="s">
        <v>50</v>
      </c>
      <c r="K13" s="90"/>
      <c r="L13" s="90"/>
      <c r="M13" s="90"/>
      <c r="N13" s="103">
        <v>7.6000000000000005</v>
      </c>
      <c r="O13" s="104">
        <v>9.020963240019203</v>
      </c>
      <c r="P13" s="104"/>
      <c r="Q13" s="107">
        <v>11.703333333333333</v>
      </c>
      <c r="R13" s="107">
        <v>2.9912316303935182</v>
      </c>
      <c r="S13" s="107"/>
      <c r="T13" s="105">
        <v>0.5</v>
      </c>
      <c r="U13" s="105">
        <v>0.7071067812</v>
      </c>
      <c r="V13" s="106"/>
      <c r="W13" s="93"/>
      <c r="X13" s="93"/>
      <c r="Y13" s="93"/>
      <c r="Z13" s="32">
        <v>17.5</v>
      </c>
      <c r="AA13" s="33">
        <v>6.3639610307</v>
      </c>
      <c r="AB13" s="16"/>
      <c r="AC13" s="106"/>
      <c r="AD13" s="106"/>
      <c r="AE13" s="106"/>
      <c r="AF13" s="6">
        <v>67.5</v>
      </c>
      <c r="AG13" s="6">
        <v>2.3687784</v>
      </c>
      <c r="AH13" s="6">
        <f t="shared" si="3"/>
        <v>3.509301333333333</v>
      </c>
      <c r="AI13" s="2">
        <v>105.6</v>
      </c>
      <c r="AJ13" s="3">
        <v>3.7178249316263168</v>
      </c>
      <c r="AK13" s="3">
        <f>100*AJ13/AI13</f>
        <v>3.5206675488885577</v>
      </c>
      <c r="AL13" s="17">
        <v>391.62399999999997</v>
      </c>
      <c r="AM13" s="17">
        <v>55.61535663225878</v>
      </c>
      <c r="AN13" s="17">
        <v>14.20121254883735</v>
      </c>
      <c r="AO13" s="16">
        <v>44.6</v>
      </c>
      <c r="AP13" s="16">
        <v>2.6749870197</v>
      </c>
      <c r="AQ13" s="20">
        <f t="shared" si="4"/>
        <v>5.997728743721973</v>
      </c>
      <c r="AR13" s="17">
        <v>365.748</v>
      </c>
      <c r="AS13" s="17">
        <v>65.24269151066315</v>
      </c>
      <c r="AT13" s="17">
        <v>17.838154005124608</v>
      </c>
      <c r="AU13" s="108">
        <v>17595.7</v>
      </c>
      <c r="AV13" s="108">
        <v>126.009744</v>
      </c>
      <c r="AW13" s="90">
        <f t="shared" si="5"/>
        <v>0.7161394204265815</v>
      </c>
      <c r="AX13" s="91">
        <v>17209.999999999996</v>
      </c>
      <c r="AY13" s="91">
        <v>260.12817353502254</v>
      </c>
      <c r="AZ13" s="91">
        <f>100*AY13/AX13</f>
        <v>1.5114943261767728</v>
      </c>
      <c r="BA13" s="93">
        <v>14027.452</v>
      </c>
      <c r="BB13" s="93">
        <v>166.07980724137806</v>
      </c>
      <c r="BC13" s="93">
        <v>1.1839627556121957</v>
      </c>
      <c r="BD13" s="106">
        <v>18319.2</v>
      </c>
      <c r="BE13" s="106">
        <v>325.32643435</v>
      </c>
      <c r="BF13" s="106">
        <f t="shared" si="6"/>
        <v>1.7758768633455608</v>
      </c>
      <c r="BG13" s="93">
        <v>11516.261999999999</v>
      </c>
      <c r="BH13" s="93">
        <v>137.58973094756158</v>
      </c>
      <c r="BI13" s="93">
        <v>1.1947429725683698</v>
      </c>
      <c r="BJ13" s="17">
        <v>95.24199999999999</v>
      </c>
      <c r="BK13" s="17">
        <v>4.823108264732755</v>
      </c>
      <c r="BL13" s="17">
        <v>5.064056051671275</v>
      </c>
      <c r="BM13" s="17">
        <v>92.87700000000001</v>
      </c>
      <c r="BN13" s="17">
        <v>4.592220595746664</v>
      </c>
      <c r="BO13" s="17">
        <v>4.944410990607646</v>
      </c>
      <c r="BP13" s="108">
        <v>583.2</v>
      </c>
      <c r="BQ13" s="90">
        <v>8.66410218</v>
      </c>
      <c r="BR13" s="90">
        <f t="shared" si="7"/>
        <v>1.4856142283950617</v>
      </c>
      <c r="BS13" s="91">
        <v>523.0999999999999</v>
      </c>
      <c r="BT13" s="91">
        <v>18.911783510699227</v>
      </c>
      <c r="BU13" s="91">
        <f t="shared" si="0"/>
        <v>3.615328524316427</v>
      </c>
      <c r="BV13" s="93">
        <v>497.405</v>
      </c>
      <c r="BW13" s="93">
        <v>14.0571209712373</v>
      </c>
      <c r="BX13" s="93">
        <v>2.8260916097018125</v>
      </c>
      <c r="BY13" s="106">
        <v>482.3</v>
      </c>
      <c r="BZ13" s="106">
        <v>4.1646661864</v>
      </c>
      <c r="CA13" s="94">
        <f t="shared" si="8"/>
        <v>0.8635011790172092</v>
      </c>
      <c r="CB13" s="93">
        <v>517.19</v>
      </c>
      <c r="CC13" s="93">
        <v>13.71880947215653</v>
      </c>
      <c r="CD13" s="93">
        <v>2.652566652904451</v>
      </c>
    </row>
    <row r="14" spans="11:79" ht="12.75">
      <c r="K14" s="95"/>
      <c r="L14" s="95"/>
      <c r="M14" s="95"/>
      <c r="N14" s="95"/>
      <c r="O14" s="91"/>
      <c r="W14" s="95"/>
      <c r="X14" s="95"/>
      <c r="Y14" s="95"/>
      <c r="Z14" s="2"/>
      <c r="AA14" s="2"/>
      <c r="AB14" s="2"/>
      <c r="AF14" s="2"/>
      <c r="AG14" s="2"/>
      <c r="AH14" s="2"/>
      <c r="AI14" s="22"/>
      <c r="AJ14" s="22"/>
      <c r="AO14" s="3"/>
      <c r="AP14" s="3"/>
      <c r="AX14" s="109"/>
      <c r="AY14" s="109"/>
      <c r="BD14" s="95"/>
      <c r="BE14" s="95"/>
      <c r="BG14" s="89"/>
      <c r="BH14" s="89"/>
      <c r="BI14" s="91"/>
      <c r="BM14" s="3"/>
      <c r="BN14" s="3"/>
      <c r="BO14" s="3"/>
      <c r="BP14" s="91"/>
      <c r="BQ14" s="91"/>
      <c r="BR14" s="91"/>
      <c r="BS14" s="89"/>
      <c r="BT14" s="89"/>
      <c r="BU14" s="91"/>
      <c r="BY14" s="91"/>
      <c r="BZ14" s="91"/>
      <c r="CA14" s="91"/>
    </row>
    <row r="15" spans="1:82" s="1" customFormat="1" ht="12.75">
      <c r="A15" s="11"/>
      <c r="B15" s="11"/>
      <c r="C15" s="11"/>
      <c r="D15" s="11"/>
      <c r="E15" s="11"/>
      <c r="F15" s="11"/>
      <c r="G15" s="13"/>
      <c r="H15" s="13"/>
      <c r="I15" s="11"/>
      <c r="J15" s="50" t="s">
        <v>65</v>
      </c>
      <c r="K15" s="84"/>
      <c r="L15" s="84"/>
      <c r="M15" s="84">
        <f>AVERAGE(M4:M13)</f>
        <v>11.576936610718494</v>
      </c>
      <c r="N15" s="86"/>
      <c r="O15" s="86"/>
      <c r="P15" s="84">
        <f>AVERAGE(P4:P13)</f>
        <v>42.17062936035777</v>
      </c>
      <c r="Q15" s="84"/>
      <c r="R15" s="84"/>
      <c r="S15" s="84">
        <f>AVERAGE(S4:S13)</f>
        <v>9.331118530401758</v>
      </c>
      <c r="T15" s="84"/>
      <c r="U15" s="84"/>
      <c r="V15" s="84">
        <f>AVERAGE(V4:V13)</f>
        <v>20.227575188553153</v>
      </c>
      <c r="W15" s="84"/>
      <c r="X15" s="84"/>
      <c r="Y15" s="84">
        <f>AVERAGE(Y4:Y13)</f>
        <v>5.878832143305721</v>
      </c>
      <c r="Z15" s="11"/>
      <c r="AA15" s="11"/>
      <c r="AB15" s="11">
        <f>AVERAGE(AB4:AB13)</f>
        <v>56.496621741580554</v>
      </c>
      <c r="AC15" s="86"/>
      <c r="AD15" s="86"/>
      <c r="AE15" s="84">
        <f>AVERAGE(AE4:AE13)</f>
        <v>18.46226370394583</v>
      </c>
      <c r="AF15" s="11"/>
      <c r="AG15" s="11"/>
      <c r="AH15" s="11">
        <f>AVERAGE(AH4:AH13)</f>
        <v>6.026892357792148</v>
      </c>
      <c r="AI15" s="11"/>
      <c r="AJ15" s="11"/>
      <c r="AK15" s="11">
        <f>AVERAGE(AK4:AK13)</f>
        <v>10.096864980363156</v>
      </c>
      <c r="AL15" s="11"/>
      <c r="AM15" s="11"/>
      <c r="AN15" s="11">
        <f>AVERAGE(AN4:AN13)</f>
        <v>14.20121254883735</v>
      </c>
      <c r="AO15" s="42"/>
      <c r="AP15" s="42"/>
      <c r="AQ15" s="11">
        <f>AVERAGE(AQ4:AQ13)</f>
        <v>8.94539518904154</v>
      </c>
      <c r="AR15" s="11"/>
      <c r="AS15" s="11"/>
      <c r="AT15" s="11">
        <f>AVERAGE(AT4:AT13)</f>
        <v>25.06724745894016</v>
      </c>
      <c r="AU15" s="84"/>
      <c r="AV15" s="84"/>
      <c r="AW15" s="84">
        <f>AVERAGE(AW4:AW13)</f>
        <v>5.631272247353002</v>
      </c>
      <c r="AX15" s="84"/>
      <c r="AY15" s="84"/>
      <c r="AZ15" s="84">
        <f>AVERAGE(AZ4:AZ13)</f>
        <v>5.752508315069963</v>
      </c>
      <c r="BA15" s="84"/>
      <c r="BB15" s="84"/>
      <c r="BC15" s="84">
        <f>AVERAGE(BC4:BC13)</f>
        <v>5.46477665751878</v>
      </c>
      <c r="BD15" s="84"/>
      <c r="BE15" s="84"/>
      <c r="BF15" s="84">
        <f>AVERAGE(BF4:BF13)</f>
        <v>6.99186431747192</v>
      </c>
      <c r="BG15" s="83"/>
      <c r="BH15" s="83"/>
      <c r="BI15" s="84">
        <f>AVERAGE(BI4:BI13)</f>
        <v>6.206148063435205</v>
      </c>
      <c r="BJ15" s="11"/>
      <c r="BK15" s="11"/>
      <c r="BL15" s="11">
        <f>AVERAGE(BL4:BL13)</f>
        <v>8.653767421028613</v>
      </c>
      <c r="BO15" s="11">
        <f>AVERAGE(BO4:BO13)</f>
        <v>7.925947432130326</v>
      </c>
      <c r="BP15" s="83"/>
      <c r="BQ15" s="83"/>
      <c r="BR15" s="84">
        <f>AVERAGE(BR4:BR13)</f>
        <v>3.8829124697677484</v>
      </c>
      <c r="BS15" s="83"/>
      <c r="BT15" s="83"/>
      <c r="BU15" s="84">
        <f>AVERAGE(BU4:BU13)</f>
        <v>8.914413160161855</v>
      </c>
      <c r="BV15" s="84"/>
      <c r="BW15" s="84"/>
      <c r="BX15" s="84">
        <f>AVERAGE(BX4:BX13)</f>
        <v>6.502879425889304</v>
      </c>
      <c r="BY15" s="83"/>
      <c r="BZ15" s="83"/>
      <c r="CA15" s="84">
        <f>AVERAGE(CA4:CA13)</f>
        <v>3.3496286347112054</v>
      </c>
      <c r="CB15" s="83"/>
      <c r="CC15" s="83"/>
      <c r="CD15" s="84">
        <f>AVERAGE(CD4:CD13)</f>
        <v>5.105470436170482</v>
      </c>
    </row>
    <row r="16" spans="20:43" ht="12.75">
      <c r="T16" s="105"/>
      <c r="U16" s="105"/>
      <c r="V16" s="106"/>
      <c r="AO16" s="16"/>
      <c r="AP16" s="16"/>
      <c r="AQ16" s="20"/>
    </row>
    <row r="17" spans="10:82" s="11" customFormat="1" ht="12.75">
      <c r="J17" s="60" t="s">
        <v>66</v>
      </c>
      <c r="K17" s="84"/>
      <c r="L17" s="84"/>
      <c r="M17" s="84">
        <f>AVERAGE(M15,P15,S15,V15,Y15)</f>
        <v>17.83701836666738</v>
      </c>
      <c r="N17" s="84"/>
      <c r="O17" s="84"/>
      <c r="P17" s="84"/>
      <c r="Q17" s="84"/>
      <c r="R17" s="84"/>
      <c r="S17" s="84"/>
      <c r="T17" s="137"/>
      <c r="U17" s="137"/>
      <c r="V17" s="99"/>
      <c r="W17" s="84"/>
      <c r="X17" s="84"/>
      <c r="Y17" s="84"/>
      <c r="AC17" s="84"/>
      <c r="AD17" s="84"/>
      <c r="AE17" s="84"/>
      <c r="AH17" s="11">
        <f>AVERAGE(AH15,AK15,AN15,AQ15,AT15)</f>
        <v>12.86752250699487</v>
      </c>
      <c r="AO17" s="42"/>
      <c r="AP17" s="42"/>
      <c r="AQ17" s="42"/>
      <c r="AU17" s="84"/>
      <c r="AV17" s="84"/>
      <c r="AW17" s="84">
        <f>AVERAGE(AW15,AZ15,BC15,BF15,BI15)</f>
        <v>6.009313920169775</v>
      </c>
      <c r="AX17" s="84"/>
      <c r="AY17" s="84"/>
      <c r="AZ17" s="84"/>
      <c r="BA17" s="84"/>
      <c r="BB17" s="84"/>
      <c r="BC17" s="84"/>
      <c r="BD17" s="84"/>
      <c r="BE17" s="84"/>
      <c r="BF17" s="84"/>
      <c r="BG17" s="99"/>
      <c r="BH17" s="99"/>
      <c r="BI17" s="99"/>
      <c r="BL17" s="11">
        <f>AVERAGE(BL15,BO15)</f>
        <v>8.28985742657947</v>
      </c>
      <c r="BP17" s="84"/>
      <c r="BQ17" s="84"/>
      <c r="BR17" s="84">
        <f>AVERAGE(BR15,BU15,BX15,CA15,CD15)</f>
        <v>5.551060825340119</v>
      </c>
      <c r="BS17" s="84"/>
      <c r="BT17" s="84"/>
      <c r="BU17" s="84"/>
      <c r="BV17" s="84"/>
      <c r="BW17" s="84"/>
      <c r="BX17" s="84"/>
      <c r="BY17" s="99"/>
      <c r="BZ17" s="99"/>
      <c r="CA17" s="99"/>
      <c r="CB17" s="84"/>
      <c r="CC17" s="84"/>
      <c r="CD17" s="84"/>
    </row>
    <row r="18" spans="10:82" s="11" customFormat="1" ht="12.75">
      <c r="J18" s="60" t="s">
        <v>67</v>
      </c>
      <c r="K18" s="84"/>
      <c r="L18" s="84"/>
      <c r="M18" s="84">
        <f>STDEV(M15,P15,S15,V15,Y15)</f>
        <v>14.597744340130593</v>
      </c>
      <c r="N18" s="84"/>
      <c r="O18" s="84"/>
      <c r="P18" s="84"/>
      <c r="Q18" s="84"/>
      <c r="R18" s="84"/>
      <c r="S18" s="84"/>
      <c r="T18" s="99"/>
      <c r="U18" s="99"/>
      <c r="V18" s="99"/>
      <c r="W18" s="84"/>
      <c r="X18" s="84"/>
      <c r="Y18" s="84"/>
      <c r="Z18" s="136"/>
      <c r="AA18" s="136"/>
      <c r="AB18" s="42"/>
      <c r="AC18" s="84"/>
      <c r="AD18" s="84"/>
      <c r="AE18" s="84"/>
      <c r="AH18" s="11">
        <f>STDEV(AH15,AK15,AN15,AQ15,AT15)</f>
        <v>7.424046482497336</v>
      </c>
      <c r="AO18" s="42"/>
      <c r="AP18" s="42"/>
      <c r="AQ18" s="42"/>
      <c r="AU18" s="84"/>
      <c r="AV18" s="84"/>
      <c r="AW18" s="84">
        <f>AVERAGE(STDEV(AW15,AZ15,BC15,BF15,BI15))</f>
        <v>0.6143155579191073</v>
      </c>
      <c r="AX18" s="84"/>
      <c r="AY18" s="84"/>
      <c r="AZ18" s="84"/>
      <c r="BA18" s="84"/>
      <c r="BB18" s="84"/>
      <c r="BC18" s="84"/>
      <c r="BD18" s="84"/>
      <c r="BE18" s="84"/>
      <c r="BF18" s="84"/>
      <c r="BG18" s="99"/>
      <c r="BH18" s="99"/>
      <c r="BI18" s="99"/>
      <c r="BL18" s="11">
        <f>STDEV(BL15,BO15)</f>
        <v>0.5146464496330789</v>
      </c>
      <c r="BP18" s="84"/>
      <c r="BQ18" s="84"/>
      <c r="BR18" s="84">
        <f>STDEV(BR15,BU15,BX15,CA15,CD15)</f>
        <v>2.238619608015095</v>
      </c>
      <c r="BS18" s="84"/>
      <c r="BT18" s="84"/>
      <c r="BU18" s="84"/>
      <c r="BV18" s="84"/>
      <c r="BW18" s="84"/>
      <c r="BX18" s="84"/>
      <c r="BY18" s="99"/>
      <c r="BZ18" s="99"/>
      <c r="CA18" s="99"/>
      <c r="CB18" s="84"/>
      <c r="CC18" s="84"/>
      <c r="CD18" s="84"/>
    </row>
    <row r="19" spans="20:79" ht="12.75">
      <c r="T19" s="105"/>
      <c r="U19" s="105"/>
      <c r="V19" s="106"/>
      <c r="Z19" s="10"/>
      <c r="AA19" s="10"/>
      <c r="AB19" s="16"/>
      <c r="AO19" s="16"/>
      <c r="AP19" s="16"/>
      <c r="AQ19" s="20"/>
      <c r="BG19" s="106"/>
      <c r="BH19" s="106"/>
      <c r="BI19" s="106"/>
      <c r="BY19" s="106"/>
      <c r="BZ19" s="106"/>
      <c r="CA19" s="94"/>
    </row>
    <row r="20" spans="20:79" ht="12.75">
      <c r="T20" s="105"/>
      <c r="U20" s="105"/>
      <c r="V20" s="106"/>
      <c r="Z20" s="10"/>
      <c r="AA20" s="10"/>
      <c r="AB20" s="16"/>
      <c r="AO20" s="16"/>
      <c r="AP20" s="16"/>
      <c r="AQ20" s="20"/>
      <c r="BG20" s="106"/>
      <c r="BH20" s="106"/>
      <c r="BI20" s="106"/>
      <c r="BY20" s="106"/>
      <c r="BZ20" s="106"/>
      <c r="CA20" s="94"/>
    </row>
    <row r="21" spans="20:79" ht="12.75">
      <c r="T21" s="106"/>
      <c r="U21" s="106"/>
      <c r="V21" s="106"/>
      <c r="Z21" s="10"/>
      <c r="AA21" s="10"/>
      <c r="AB21" s="16"/>
      <c r="AO21" s="16"/>
      <c r="AP21" s="16"/>
      <c r="AQ21" s="20"/>
      <c r="BG21" s="106"/>
      <c r="BH21" s="106"/>
      <c r="BI21" s="106"/>
      <c r="BY21" s="106"/>
      <c r="BZ21" s="106"/>
      <c r="CA21" s="94"/>
    </row>
    <row r="22" spans="20:79" ht="12.75">
      <c r="T22" s="106"/>
      <c r="U22" s="106"/>
      <c r="V22" s="106"/>
      <c r="Z22" s="16"/>
      <c r="AA22" s="16"/>
      <c r="AB22" s="16"/>
      <c r="AO22" s="16"/>
      <c r="AP22" s="16"/>
      <c r="AQ22" s="20"/>
      <c r="BG22" s="106"/>
      <c r="BH22" s="106"/>
      <c r="BI22" s="106"/>
      <c r="BY22" s="106"/>
      <c r="BZ22" s="106"/>
      <c r="CA22" s="94"/>
    </row>
    <row r="23" spans="20:79" ht="12.75">
      <c r="T23" s="105"/>
      <c r="U23" s="105"/>
      <c r="V23" s="106"/>
      <c r="Z23" s="16"/>
      <c r="AA23" s="16"/>
      <c r="AB23" s="16"/>
      <c r="AO23" s="16"/>
      <c r="AP23" s="16"/>
      <c r="AQ23" s="20"/>
      <c r="BG23" s="106"/>
      <c r="BH23" s="106"/>
      <c r="BI23" s="106"/>
      <c r="BY23" s="106"/>
      <c r="BZ23" s="106"/>
      <c r="CA23" s="94"/>
    </row>
    <row r="24" spans="20:79" ht="12.75">
      <c r="T24" s="105"/>
      <c r="U24" s="105"/>
      <c r="V24" s="106"/>
      <c r="Z24" s="16"/>
      <c r="AA24" s="16"/>
      <c r="AB24" s="16"/>
      <c r="AO24" s="16"/>
      <c r="AP24" s="16"/>
      <c r="AQ24" s="20"/>
      <c r="BG24" s="106"/>
      <c r="BH24" s="106"/>
      <c r="BI24" s="106"/>
      <c r="BY24" s="106"/>
      <c r="BZ24" s="106"/>
      <c r="CA24" s="94"/>
    </row>
    <row r="25" spans="20:79" ht="12.75">
      <c r="T25" s="105"/>
      <c r="U25" s="105"/>
      <c r="V25" s="106"/>
      <c r="Z25" s="16"/>
      <c r="AA25" s="16"/>
      <c r="AB25" s="16"/>
      <c r="BG25" s="106"/>
      <c r="BH25" s="106"/>
      <c r="BI25" s="106"/>
      <c r="BY25" s="106"/>
      <c r="BZ25" s="106"/>
      <c r="CA25" s="94"/>
    </row>
    <row r="26" spans="26:79" ht="12.75">
      <c r="Z26" s="16"/>
      <c r="AA26" s="16"/>
      <c r="AB26" s="16"/>
      <c r="BG26" s="106"/>
      <c r="BH26" s="106"/>
      <c r="BI26" s="106"/>
      <c r="BY26" s="106"/>
      <c r="BZ26" s="106"/>
      <c r="CA26" s="94"/>
    </row>
    <row r="27" spans="26:28" ht="12.75">
      <c r="Z27" s="16"/>
      <c r="AA27" s="16"/>
      <c r="AB27" s="16"/>
    </row>
  </sheetData>
  <mergeCells count="34">
    <mergeCell ref="AU1:BI1"/>
    <mergeCell ref="BJ1:BO1"/>
    <mergeCell ref="BP1:CD1"/>
    <mergeCell ref="N2:P2"/>
    <mergeCell ref="K1:Y1"/>
    <mergeCell ref="Z1:AB1"/>
    <mergeCell ref="AC1:AE1"/>
    <mergeCell ref="AF1:AT1"/>
    <mergeCell ref="Q2:S2"/>
    <mergeCell ref="AL2:AN2"/>
    <mergeCell ref="BM2:BO2"/>
    <mergeCell ref="AO2:AQ2"/>
    <mergeCell ref="AR2:AT2"/>
    <mergeCell ref="AU2:AW2"/>
    <mergeCell ref="BG2:BI2"/>
    <mergeCell ref="BD2:BF2"/>
    <mergeCell ref="AX2:AZ2"/>
    <mergeCell ref="BJ2:BL2"/>
    <mergeCell ref="BA2:BC2"/>
    <mergeCell ref="BP2:BR2"/>
    <mergeCell ref="BY2:CA2"/>
    <mergeCell ref="CB2:CD2"/>
    <mergeCell ref="BS2:BU2"/>
    <mergeCell ref="BV2:BX2"/>
    <mergeCell ref="AI2:AK2"/>
    <mergeCell ref="A2:C2"/>
    <mergeCell ref="D2:F2"/>
    <mergeCell ref="G2:I2"/>
    <mergeCell ref="K2:M2"/>
    <mergeCell ref="T2:V2"/>
    <mergeCell ref="W2:Y2"/>
    <mergeCell ref="AC2:AE2"/>
    <mergeCell ref="AF2:AH2"/>
    <mergeCell ref="Z2:AB2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A18" sqref="CA18"/>
    </sheetView>
  </sheetViews>
  <sheetFormatPr defaultColWidth="9.140625" defaultRowHeight="12.75"/>
  <cols>
    <col min="1" max="1" width="18.7109375" style="50" customWidth="1"/>
    <col min="2" max="2" width="7.28125" style="91" customWidth="1"/>
    <col min="3" max="3" width="7.8515625" style="91" customWidth="1"/>
    <col min="4" max="4" width="8.28125" style="91" customWidth="1"/>
    <col min="5" max="5" width="9.421875" style="111" customWidth="1"/>
    <col min="6" max="6" width="7.28125" style="91" customWidth="1"/>
    <col min="7" max="7" width="5.140625" style="91" customWidth="1"/>
    <col min="8" max="8" width="8.57421875" style="89" customWidth="1"/>
    <col min="9" max="9" width="7.00390625" style="89" customWidth="1"/>
    <col min="10" max="10" width="6.421875" style="91" customWidth="1"/>
    <col min="11" max="11" width="9.421875" style="91" customWidth="1"/>
    <col min="12" max="12" width="7.7109375" style="91" customWidth="1"/>
    <col min="13" max="13" width="7.57421875" style="91" customWidth="1"/>
    <col min="14" max="14" width="7.421875" style="89" customWidth="1"/>
    <col min="15" max="15" width="7.7109375" style="89" customWidth="1"/>
    <col min="16" max="16" width="7.421875" style="91" customWidth="1"/>
    <col min="17" max="17" width="8.00390625" style="3" customWidth="1"/>
    <col min="18" max="18" width="7.7109375" style="3" customWidth="1"/>
    <col min="19" max="19" width="7.28125" style="3" customWidth="1"/>
    <col min="20" max="20" width="8.7109375" style="3" customWidth="1"/>
    <col min="21" max="21" width="9.140625" style="3" customWidth="1"/>
    <col min="22" max="22" width="5.7109375" style="3" customWidth="1"/>
    <col min="23" max="25" width="6.28125" style="3" customWidth="1"/>
    <col min="26" max="26" width="9.57421875" style="3" customWidth="1"/>
    <col min="27" max="27" width="5.7109375" style="3" customWidth="1"/>
    <col min="28" max="28" width="8.00390625" style="3" customWidth="1"/>
    <col min="29" max="29" width="9.140625" style="3" customWidth="1"/>
    <col min="30" max="30" width="8.28125" style="3" customWidth="1"/>
    <col min="31" max="31" width="6.28125" style="3" customWidth="1"/>
    <col min="32" max="32" width="10.140625" style="91" customWidth="1"/>
    <col min="33" max="33" width="6.7109375" style="91" customWidth="1"/>
    <col min="34" max="34" width="6.00390625" style="91" customWidth="1"/>
    <col min="35" max="36" width="8.421875" style="109" customWidth="1"/>
    <col min="37" max="37" width="8.421875" style="91" customWidth="1"/>
    <col min="38" max="38" width="10.57421875" style="95" customWidth="1"/>
    <col min="39" max="39" width="6.7109375" style="95" customWidth="1"/>
    <col min="40" max="40" width="7.28125" style="95" customWidth="1"/>
    <col min="41" max="41" width="7.28125" style="109" customWidth="1"/>
    <col min="42" max="42" width="7.421875" style="109" customWidth="1"/>
    <col min="43" max="43" width="7.7109375" style="95" customWidth="1"/>
    <col min="44" max="44" width="7.57421875" style="2" customWidth="1"/>
    <col min="45" max="45" width="7.28125" style="2" customWidth="1"/>
    <col min="46" max="46" width="5.57421875" style="2" customWidth="1"/>
    <col min="47" max="49" width="9.140625" style="95" customWidth="1"/>
    <col min="50" max="50" width="8.421875" style="111" customWidth="1"/>
    <col min="51" max="51" width="8.28125" style="95" customWidth="1"/>
    <col min="52" max="52" width="7.421875" style="95" customWidth="1"/>
    <col min="53" max="53" width="9.8515625" style="111" customWidth="1"/>
    <col min="54" max="55" width="9.8515625" style="91" customWidth="1"/>
    <col min="56" max="56" width="9.7109375" style="109" customWidth="1"/>
    <col min="57" max="57" width="7.28125" style="109" customWidth="1"/>
    <col min="58" max="58" width="7.57421875" style="95" customWidth="1"/>
    <col min="59" max="60" width="7.7109375" style="95" customWidth="1"/>
    <col min="61" max="61" width="5.7109375" style="95" customWidth="1"/>
    <col min="62" max="62" width="9.140625" style="2" customWidth="1"/>
    <col min="63" max="63" width="8.28125" style="2" customWidth="1"/>
    <col min="64" max="64" width="6.28125" style="2" customWidth="1"/>
    <col min="65" max="65" width="6.421875" style="2" customWidth="1"/>
    <col min="66" max="66" width="6.8515625" style="2" customWidth="1"/>
    <col min="67" max="67" width="6.28125" style="2" customWidth="1"/>
    <col min="68" max="70" width="8.28125" style="3" customWidth="1"/>
    <col min="71" max="71" width="8.7109375" style="2" customWidth="1"/>
    <col min="72" max="72" width="9.421875" style="2" customWidth="1"/>
    <col min="73" max="73" width="7.7109375" style="2" customWidth="1"/>
    <col min="74" max="76" width="9.140625" style="2" customWidth="1"/>
    <col min="77" max="85" width="8.8515625" style="95" customWidth="1"/>
    <col min="86" max="86" width="12.57421875" style="2" customWidth="1"/>
    <col min="87" max="87" width="11.28125" style="2" customWidth="1"/>
    <col min="88" max="88" width="8.8515625" style="2" customWidth="1"/>
    <col min="89" max="94" width="8.8515625" style="95" customWidth="1"/>
    <col min="95" max="95" width="8.28125" style="91" customWidth="1"/>
    <col min="96" max="96" width="8.421875" style="91" customWidth="1"/>
    <col min="97" max="97" width="8.28125" style="91" customWidth="1"/>
    <col min="98" max="103" width="8.8515625" style="95" customWidth="1"/>
    <col min="104" max="16384" width="8.8515625" style="2" customWidth="1"/>
  </cols>
  <sheetData>
    <row r="1" spans="1:103" s="43" customFormat="1" ht="12.75">
      <c r="A1" s="49"/>
      <c r="B1" s="159" t="s">
        <v>61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10" t="str">
        <f>'[1]DP6000 with n'!$DA$5</f>
        <v>Hg</v>
      </c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87" t="s">
        <v>62</v>
      </c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197" t="s">
        <v>51</v>
      </c>
      <c r="AS1" s="198"/>
      <c r="AT1" s="198"/>
      <c r="AU1" s="159" t="s">
        <v>12</v>
      </c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158" t="s">
        <v>13</v>
      </c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8" t="s">
        <v>14</v>
      </c>
      <c r="BZ1" s="203"/>
      <c r="CA1" s="203"/>
      <c r="CB1" s="203"/>
      <c r="CC1" s="203"/>
      <c r="CD1" s="203"/>
      <c r="CE1" s="203"/>
      <c r="CF1" s="203"/>
      <c r="CG1" s="203"/>
      <c r="CH1" s="197" t="s">
        <v>52</v>
      </c>
      <c r="CI1" s="197"/>
      <c r="CJ1" s="197"/>
      <c r="CK1" s="187" t="s">
        <v>15</v>
      </c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</row>
    <row r="2" spans="1:103" s="43" customFormat="1" ht="15" customHeight="1">
      <c r="A2" s="49"/>
      <c r="B2" s="187" t="s">
        <v>34</v>
      </c>
      <c r="C2" s="188"/>
      <c r="D2" s="188"/>
      <c r="E2" s="188" t="s">
        <v>58</v>
      </c>
      <c r="F2" s="188"/>
      <c r="G2" s="188"/>
      <c r="H2" s="190" t="s">
        <v>59</v>
      </c>
      <c r="I2" s="190"/>
      <c r="J2" s="190"/>
      <c r="K2" s="187" t="s">
        <v>56</v>
      </c>
      <c r="L2" s="187"/>
      <c r="M2" s="188"/>
      <c r="N2" s="189" t="s">
        <v>33</v>
      </c>
      <c r="O2" s="189"/>
      <c r="P2" s="189"/>
      <c r="Q2" s="210" t="s">
        <v>34</v>
      </c>
      <c r="R2" s="197"/>
      <c r="S2" s="197"/>
      <c r="T2" s="197" t="s">
        <v>58</v>
      </c>
      <c r="U2" s="197"/>
      <c r="V2" s="197"/>
      <c r="W2" s="184" t="s">
        <v>59</v>
      </c>
      <c r="X2" s="184"/>
      <c r="Y2" s="184"/>
      <c r="Z2" s="210" t="s">
        <v>56</v>
      </c>
      <c r="AA2" s="210"/>
      <c r="AB2" s="197"/>
      <c r="AC2" s="201" t="s">
        <v>33</v>
      </c>
      <c r="AD2" s="201"/>
      <c r="AE2" s="201"/>
      <c r="AF2" s="187" t="s">
        <v>34</v>
      </c>
      <c r="AG2" s="188"/>
      <c r="AH2" s="188"/>
      <c r="AI2" s="190" t="s">
        <v>59</v>
      </c>
      <c r="AJ2" s="190"/>
      <c r="AK2" s="190"/>
      <c r="AL2" s="187" t="s">
        <v>56</v>
      </c>
      <c r="AM2" s="187"/>
      <c r="AN2" s="188"/>
      <c r="AO2" s="189" t="s">
        <v>33</v>
      </c>
      <c r="AP2" s="189"/>
      <c r="AQ2" s="189"/>
      <c r="AR2" s="210" t="s">
        <v>56</v>
      </c>
      <c r="AS2" s="210"/>
      <c r="AT2" s="197"/>
      <c r="AU2" s="187" t="s">
        <v>34</v>
      </c>
      <c r="AV2" s="188"/>
      <c r="AW2" s="188"/>
      <c r="AX2" s="188" t="s">
        <v>58</v>
      </c>
      <c r="AY2" s="188"/>
      <c r="AZ2" s="188"/>
      <c r="BA2" s="190" t="s">
        <v>59</v>
      </c>
      <c r="BB2" s="190"/>
      <c r="BC2" s="190"/>
      <c r="BD2" s="187" t="s">
        <v>56</v>
      </c>
      <c r="BE2" s="187"/>
      <c r="BF2" s="188"/>
      <c r="BG2" s="189" t="s">
        <v>33</v>
      </c>
      <c r="BH2" s="189"/>
      <c r="BI2" s="189"/>
      <c r="BJ2" s="210" t="s">
        <v>34</v>
      </c>
      <c r="BK2" s="197"/>
      <c r="BL2" s="197"/>
      <c r="BM2" s="197" t="s">
        <v>58</v>
      </c>
      <c r="BN2" s="197"/>
      <c r="BO2" s="197"/>
      <c r="BP2" s="184" t="s">
        <v>59</v>
      </c>
      <c r="BQ2" s="184"/>
      <c r="BR2" s="184"/>
      <c r="BS2" s="210" t="s">
        <v>56</v>
      </c>
      <c r="BT2" s="210"/>
      <c r="BU2" s="197"/>
      <c r="BV2" s="201" t="s">
        <v>33</v>
      </c>
      <c r="BW2" s="201"/>
      <c r="BX2" s="201"/>
      <c r="BY2" s="187" t="s">
        <v>34</v>
      </c>
      <c r="BZ2" s="188"/>
      <c r="CA2" s="188"/>
      <c r="CB2" s="188" t="s">
        <v>58</v>
      </c>
      <c r="CC2" s="188"/>
      <c r="CD2" s="188"/>
      <c r="CE2" s="187" t="s">
        <v>56</v>
      </c>
      <c r="CF2" s="187"/>
      <c r="CG2" s="188"/>
      <c r="CH2" s="210" t="s">
        <v>56</v>
      </c>
      <c r="CI2" s="210"/>
      <c r="CJ2" s="197"/>
      <c r="CK2" s="187" t="s">
        <v>34</v>
      </c>
      <c r="CL2" s="188"/>
      <c r="CM2" s="188"/>
      <c r="CN2" s="188" t="s">
        <v>58</v>
      </c>
      <c r="CO2" s="188"/>
      <c r="CP2" s="188"/>
      <c r="CQ2" s="190" t="s">
        <v>59</v>
      </c>
      <c r="CR2" s="190"/>
      <c r="CS2" s="190"/>
      <c r="CT2" s="187" t="s">
        <v>56</v>
      </c>
      <c r="CU2" s="187"/>
      <c r="CV2" s="188"/>
      <c r="CW2" s="189" t="s">
        <v>33</v>
      </c>
      <c r="CX2" s="189"/>
      <c r="CY2" s="189"/>
    </row>
    <row r="3" spans="1:103" s="132" customFormat="1" ht="12.75">
      <c r="A3" s="50" t="s">
        <v>37</v>
      </c>
      <c r="B3" s="75" t="str">
        <f>'[1]DP6000 with n'!$C$6</f>
        <v>Mean</v>
      </c>
      <c r="C3" s="75" t="str">
        <f>'[1]DP6000 with n'!$D$6</f>
        <v>SD</v>
      </c>
      <c r="D3" s="97" t="s">
        <v>40</v>
      </c>
      <c r="E3" s="86" t="s">
        <v>38</v>
      </c>
      <c r="F3" s="86" t="s">
        <v>39</v>
      </c>
      <c r="G3" s="84" t="s">
        <v>40</v>
      </c>
      <c r="H3" s="86" t="s">
        <v>38</v>
      </c>
      <c r="I3" s="86" t="s">
        <v>39</v>
      </c>
      <c r="J3" s="84" t="s">
        <v>40</v>
      </c>
      <c r="K3" s="75" t="s">
        <v>38</v>
      </c>
      <c r="L3" s="75" t="s">
        <v>39</v>
      </c>
      <c r="M3" s="97" t="s">
        <v>40</v>
      </c>
      <c r="N3" s="86" t="s">
        <v>38</v>
      </c>
      <c r="O3" s="86" t="s">
        <v>39</v>
      </c>
      <c r="P3" s="84" t="s">
        <v>40</v>
      </c>
      <c r="Q3" s="131" t="str">
        <f>'[1]DP6000 with n'!$C$6</f>
        <v>Mean</v>
      </c>
      <c r="R3" s="131" t="str">
        <f>'[1]DP6000 with n'!$D$6</f>
        <v>SD</v>
      </c>
      <c r="S3" s="170" t="s">
        <v>40</v>
      </c>
      <c r="T3" s="11" t="s">
        <v>38</v>
      </c>
      <c r="U3" s="11" t="s">
        <v>39</v>
      </c>
      <c r="V3" s="11" t="s">
        <v>40</v>
      </c>
      <c r="W3" s="11" t="s">
        <v>38</v>
      </c>
      <c r="X3" s="11" t="s">
        <v>39</v>
      </c>
      <c r="Y3" s="11" t="s">
        <v>40</v>
      </c>
      <c r="Z3" s="58" t="s">
        <v>38</v>
      </c>
      <c r="AA3" s="58" t="s">
        <v>39</v>
      </c>
      <c r="AB3" s="59" t="s">
        <v>40</v>
      </c>
      <c r="AC3" s="11" t="s">
        <v>38</v>
      </c>
      <c r="AD3" s="11" t="s">
        <v>39</v>
      </c>
      <c r="AE3" s="11" t="s">
        <v>40</v>
      </c>
      <c r="AF3" s="133" t="str">
        <f>'[1]DP6000 with n'!$C$6</f>
        <v>Mean</v>
      </c>
      <c r="AG3" s="133" t="str">
        <f>'[1]DP6000 with n'!$D$6</f>
        <v>SD</v>
      </c>
      <c r="AH3" s="99" t="s">
        <v>40</v>
      </c>
      <c r="AI3" s="112" t="s">
        <v>38</v>
      </c>
      <c r="AJ3" s="112" t="s">
        <v>39</v>
      </c>
      <c r="AK3" s="84" t="s">
        <v>40</v>
      </c>
      <c r="AL3" s="75" t="s">
        <v>38</v>
      </c>
      <c r="AM3" s="75" t="s">
        <v>39</v>
      </c>
      <c r="AN3" s="97" t="s">
        <v>40</v>
      </c>
      <c r="AO3" s="112" t="s">
        <v>38</v>
      </c>
      <c r="AP3" s="112" t="s">
        <v>39</v>
      </c>
      <c r="AQ3" s="84" t="s">
        <v>40</v>
      </c>
      <c r="AR3" s="58" t="s">
        <v>38</v>
      </c>
      <c r="AS3" s="58" t="s">
        <v>39</v>
      </c>
      <c r="AT3" s="59" t="s">
        <v>40</v>
      </c>
      <c r="AU3" s="75" t="str">
        <f>'[1]DP6000 with n'!$C$6</f>
        <v>Mean</v>
      </c>
      <c r="AV3" s="75" t="str">
        <f>'[1]DP6000 with n'!$D$6</f>
        <v>SD</v>
      </c>
      <c r="AW3" s="97" t="s">
        <v>40</v>
      </c>
      <c r="AX3" s="98" t="s">
        <v>38</v>
      </c>
      <c r="AY3" s="84" t="s">
        <v>39</v>
      </c>
      <c r="AZ3" s="84" t="s">
        <v>40</v>
      </c>
      <c r="BA3" s="98" t="s">
        <v>38</v>
      </c>
      <c r="BB3" s="84" t="s">
        <v>39</v>
      </c>
      <c r="BC3" s="84" t="s">
        <v>40</v>
      </c>
      <c r="BD3" s="75" t="s">
        <v>38</v>
      </c>
      <c r="BE3" s="75" t="s">
        <v>39</v>
      </c>
      <c r="BF3" s="171" t="s">
        <v>40</v>
      </c>
      <c r="BG3" s="98" t="s">
        <v>38</v>
      </c>
      <c r="BH3" s="84" t="s">
        <v>39</v>
      </c>
      <c r="BI3" s="84" t="s">
        <v>40</v>
      </c>
      <c r="BJ3" s="58" t="str">
        <f>'[1]DP6000 with n'!$C$6</f>
        <v>Mean</v>
      </c>
      <c r="BK3" s="58" t="str">
        <f>'[1]DP6000 with n'!$D$6</f>
        <v>SD</v>
      </c>
      <c r="BL3" s="59" t="s">
        <v>40</v>
      </c>
      <c r="BM3" s="1" t="s">
        <v>38</v>
      </c>
      <c r="BN3" s="11" t="s">
        <v>39</v>
      </c>
      <c r="BO3" s="11" t="s">
        <v>40</v>
      </c>
      <c r="BP3" s="11" t="s">
        <v>38</v>
      </c>
      <c r="BQ3" s="11" t="s">
        <v>39</v>
      </c>
      <c r="BR3" s="11" t="s">
        <v>40</v>
      </c>
      <c r="BS3" s="58" t="s">
        <v>38</v>
      </c>
      <c r="BT3" s="58" t="s">
        <v>39</v>
      </c>
      <c r="BU3" s="59" t="s">
        <v>40</v>
      </c>
      <c r="BV3" s="11" t="s">
        <v>38</v>
      </c>
      <c r="BW3" s="11" t="s">
        <v>39</v>
      </c>
      <c r="BX3" s="11" t="s">
        <v>40</v>
      </c>
      <c r="BY3" s="133" t="str">
        <f>'[1]DP6000 with n'!$C$6</f>
        <v>Mean</v>
      </c>
      <c r="BZ3" s="133" t="str">
        <f>'[1]DP6000 with n'!$D$6</f>
        <v>SD</v>
      </c>
      <c r="CA3" s="99" t="s">
        <v>40</v>
      </c>
      <c r="CB3" s="84" t="s">
        <v>38</v>
      </c>
      <c r="CC3" s="84" t="s">
        <v>39</v>
      </c>
      <c r="CD3" s="84" t="s">
        <v>40</v>
      </c>
      <c r="CE3" s="75" t="s">
        <v>38</v>
      </c>
      <c r="CF3" s="75" t="s">
        <v>39</v>
      </c>
      <c r="CG3" s="97" t="s">
        <v>40</v>
      </c>
      <c r="CH3" s="58" t="s">
        <v>38</v>
      </c>
      <c r="CI3" s="58" t="s">
        <v>39</v>
      </c>
      <c r="CJ3" s="59" t="s">
        <v>40</v>
      </c>
      <c r="CK3" s="133" t="str">
        <f>'[1]DP6000 with n'!$C$6</f>
        <v>Mean</v>
      </c>
      <c r="CL3" s="133" t="str">
        <f>'[1]DP6000 with n'!$D$6</f>
        <v>SD</v>
      </c>
      <c r="CM3" s="99" t="s">
        <v>40</v>
      </c>
      <c r="CN3" s="84" t="s">
        <v>38</v>
      </c>
      <c r="CO3" s="84" t="s">
        <v>39</v>
      </c>
      <c r="CP3" s="84" t="s">
        <v>40</v>
      </c>
      <c r="CQ3" s="84" t="s">
        <v>38</v>
      </c>
      <c r="CR3" s="84" t="s">
        <v>39</v>
      </c>
      <c r="CS3" s="84" t="s">
        <v>40</v>
      </c>
      <c r="CT3" s="75" t="s">
        <v>38</v>
      </c>
      <c r="CU3" s="75" t="s">
        <v>39</v>
      </c>
      <c r="CV3" s="97" t="s">
        <v>40</v>
      </c>
      <c r="CW3" s="84" t="s">
        <v>38</v>
      </c>
      <c r="CX3" s="84" t="s">
        <v>39</v>
      </c>
      <c r="CY3" s="84" t="s">
        <v>40</v>
      </c>
    </row>
    <row r="4" spans="1:103" ht="12.75">
      <c r="A4" s="51" t="s">
        <v>41</v>
      </c>
      <c r="B4" s="89">
        <v>13.61815</v>
      </c>
      <c r="C4" s="89">
        <v>0.0469286752</v>
      </c>
      <c r="D4" s="90">
        <f>C4/B4*100</f>
        <v>0.3446038940678433</v>
      </c>
      <c r="E4" s="89">
        <v>8.873999999999999</v>
      </c>
      <c r="F4" s="89">
        <v>0.11682845924228563</v>
      </c>
      <c r="G4" s="91">
        <f aca="true" t="shared" si="0" ref="G4:G13">100*F4/E4</f>
        <v>1.3165253464309854</v>
      </c>
      <c r="H4" s="92">
        <v>8.2123203</v>
      </c>
      <c r="I4" s="92">
        <v>0.02626304540625595</v>
      </c>
      <c r="J4" s="93">
        <v>0.31980054901482535</v>
      </c>
      <c r="K4" s="89">
        <v>8.94135</v>
      </c>
      <c r="L4" s="89">
        <v>0.048338878992000005</v>
      </c>
      <c r="M4" s="106">
        <f>L4/K4*100</f>
        <v>0.5406217069234511</v>
      </c>
      <c r="N4" s="92">
        <v>8.1738676</v>
      </c>
      <c r="O4" s="92">
        <v>0.040817585344773234</v>
      </c>
      <c r="P4" s="93">
        <v>0.4993668522936833</v>
      </c>
      <c r="Q4" s="6">
        <v>13.1</v>
      </c>
      <c r="R4" s="6">
        <v>1.5238839268</v>
      </c>
      <c r="S4" s="6">
        <f>R4/Q4*100</f>
        <v>11.63270173129771</v>
      </c>
      <c r="T4" s="24">
        <v>30.200000000000003</v>
      </c>
      <c r="U4" s="24">
        <v>17.986414626353728</v>
      </c>
      <c r="V4" s="24"/>
      <c r="W4" s="17"/>
      <c r="X4" s="17"/>
      <c r="Y4" s="17"/>
      <c r="Z4" s="16"/>
      <c r="AA4" s="16"/>
      <c r="AB4" s="16"/>
      <c r="AC4" s="17"/>
      <c r="AD4" s="17"/>
      <c r="AE4" s="17"/>
      <c r="AF4" s="109">
        <v>0.69933</v>
      </c>
      <c r="AG4" s="109">
        <v>0.013990238700000001</v>
      </c>
      <c r="AH4" s="90">
        <f>AG4/AF4*100</f>
        <v>2.000520312298915</v>
      </c>
      <c r="AI4" s="113">
        <v>0.4275475999999999</v>
      </c>
      <c r="AJ4" s="113">
        <v>0.01065550824899709</v>
      </c>
      <c r="AK4" s="93">
        <v>2.492239051042993</v>
      </c>
      <c r="AL4" s="109">
        <v>0.59944</v>
      </c>
      <c r="AM4" s="109">
        <v>0.014782737681</v>
      </c>
      <c r="AN4" s="106">
        <f>AM4/AL4*100</f>
        <v>2.4660912987121315</v>
      </c>
      <c r="AO4" s="113">
        <v>0.4278911</v>
      </c>
      <c r="AP4" s="113">
        <v>0.0051281097</v>
      </c>
      <c r="AQ4" s="93">
        <v>1.1984614153</v>
      </c>
      <c r="AR4" s="10">
        <v>38.7</v>
      </c>
      <c r="AS4" s="10">
        <v>24</v>
      </c>
      <c r="AT4" s="16"/>
      <c r="AU4" s="108">
        <v>1400.5</v>
      </c>
      <c r="AV4" s="90">
        <v>12.4029566</v>
      </c>
      <c r="AW4" s="90">
        <f>AV4/AU4*100</f>
        <v>0.8856091824348447</v>
      </c>
      <c r="AX4" s="111">
        <v>1265</v>
      </c>
      <c r="AY4" s="91">
        <v>28.382310609877365</v>
      </c>
      <c r="AZ4" s="91">
        <f aca="true" t="shared" si="1" ref="AZ4:AZ13">100*AY4/AX4</f>
        <v>2.2436609177768667</v>
      </c>
      <c r="BA4" s="115">
        <v>1068.13</v>
      </c>
      <c r="BB4" s="93">
        <v>27.485087673944996</v>
      </c>
      <c r="BC4" s="93">
        <v>2.573196864983195</v>
      </c>
      <c r="BD4" s="100">
        <v>1311.8</v>
      </c>
      <c r="BE4" s="106">
        <v>41.006232589</v>
      </c>
      <c r="BF4" s="94">
        <f>BE4/BD4*100</f>
        <v>3.12595156189968</v>
      </c>
      <c r="BG4" s="115">
        <v>1481.845</v>
      </c>
      <c r="BH4" s="93">
        <v>14.455770281947265</v>
      </c>
      <c r="BI4" s="93">
        <v>0.9755251245540031</v>
      </c>
      <c r="BJ4" s="6"/>
      <c r="BK4" s="6"/>
      <c r="BL4" s="6"/>
      <c r="BN4" s="3"/>
      <c r="BO4" s="3"/>
      <c r="BP4" s="18">
        <v>3.5980000000000003</v>
      </c>
      <c r="BQ4" s="18">
        <v>0.7269594211508649</v>
      </c>
      <c r="BR4" s="18"/>
      <c r="BS4" s="16">
        <v>2.2</v>
      </c>
      <c r="BT4" s="16">
        <v>0.7888106377</v>
      </c>
      <c r="BU4" s="16">
        <f>BT4/BS4*100</f>
        <v>35.855028986363635</v>
      </c>
      <c r="BV4" s="18">
        <v>4.312222222222221</v>
      </c>
      <c r="BW4" s="18">
        <v>0.7735434341033774</v>
      </c>
      <c r="BX4" s="17"/>
      <c r="BY4" s="90">
        <v>24</v>
      </c>
      <c r="BZ4" s="90">
        <v>0.6666666667000001</v>
      </c>
      <c r="CA4" s="90">
        <f>BZ4/BY4*100</f>
        <v>2.777777777916667</v>
      </c>
      <c r="CB4" s="104">
        <v>10.7</v>
      </c>
      <c r="CC4" s="104">
        <v>7.7</v>
      </c>
      <c r="CD4" s="91"/>
      <c r="CE4" s="129">
        <v>16.2</v>
      </c>
      <c r="CF4" s="129">
        <v>0.9189365835000001</v>
      </c>
      <c r="CG4" s="106">
        <v>5.672448046296297</v>
      </c>
      <c r="CH4" s="10">
        <v>236.66666667</v>
      </c>
      <c r="CI4" s="10">
        <v>197.94022667</v>
      </c>
      <c r="CK4" s="90">
        <v>54.6</v>
      </c>
      <c r="CL4" s="90">
        <v>9.96884034</v>
      </c>
      <c r="CM4" s="90">
        <f>CL4/CK4*100</f>
        <v>18.25794934065934</v>
      </c>
      <c r="CN4" s="91">
        <v>91.9</v>
      </c>
      <c r="CO4" s="91">
        <v>8.77433125023719</v>
      </c>
      <c r="CP4" s="91">
        <f>100*CO4/CN4</f>
        <v>9.547694505154722</v>
      </c>
      <c r="CQ4" s="93">
        <v>148.616</v>
      </c>
      <c r="CR4" s="93">
        <v>15.815081550357057</v>
      </c>
      <c r="CS4" s="93">
        <v>10.64157395593816</v>
      </c>
      <c r="CT4" s="106">
        <v>22.9</v>
      </c>
      <c r="CU4" s="106">
        <v>9.3624545689</v>
      </c>
      <c r="CV4" s="106">
        <f>CU4/CT4*100</f>
        <v>40.88408108689957</v>
      </c>
      <c r="CW4" s="93">
        <v>132.54900000000004</v>
      </c>
      <c r="CX4" s="93">
        <v>5.263795525410645</v>
      </c>
      <c r="CY4" s="93">
        <v>3.971207270828632</v>
      </c>
    </row>
    <row r="5" spans="1:103" ht="12.75">
      <c r="A5" s="51" t="s">
        <v>42</v>
      </c>
      <c r="B5" s="89">
        <v>1.95023</v>
      </c>
      <c r="C5" s="89">
        <v>0.008253086960000001</v>
      </c>
      <c r="D5" s="90">
        <f aca="true" t="shared" si="2" ref="D5:D13">C5/B5*100</f>
        <v>0.4231853145526426</v>
      </c>
      <c r="E5" s="89">
        <v>1.9739999999999998</v>
      </c>
      <c r="F5" s="89">
        <v>0.03893013685508386</v>
      </c>
      <c r="G5" s="91">
        <f t="shared" si="0"/>
        <v>1.9721447241683825</v>
      </c>
      <c r="H5" s="92">
        <v>1.2155040000000001</v>
      </c>
      <c r="I5" s="92">
        <v>0.009816890840677467</v>
      </c>
      <c r="J5" s="93">
        <v>0.8076395339445585</v>
      </c>
      <c r="K5" s="89">
        <v>1.3130899999999999</v>
      </c>
      <c r="L5" s="89">
        <v>0.005896788203</v>
      </c>
      <c r="M5" s="106">
        <f aca="true" t="shared" si="3" ref="M5:M13">L5/K5*100</f>
        <v>0.4490772302736294</v>
      </c>
      <c r="N5" s="92">
        <v>1.2404125000000001</v>
      </c>
      <c r="O5" s="92">
        <v>0.007126789525757242</v>
      </c>
      <c r="P5" s="93">
        <v>0.5745499602557409</v>
      </c>
      <c r="Q5" s="26">
        <v>10.9</v>
      </c>
      <c r="R5" s="26">
        <v>1.9692073984</v>
      </c>
      <c r="S5" s="6"/>
      <c r="T5" s="24">
        <v>27</v>
      </c>
      <c r="U5" s="24">
        <v>28.57349198898245</v>
      </c>
      <c r="V5" s="24"/>
      <c r="W5" s="17"/>
      <c r="X5" s="17"/>
      <c r="Y5" s="17"/>
      <c r="Z5" s="16"/>
      <c r="AA5" s="16"/>
      <c r="AB5" s="16"/>
      <c r="AC5" s="18">
        <v>8.982857142857144</v>
      </c>
      <c r="AD5" s="18">
        <v>1.1064012877450038</v>
      </c>
      <c r="AE5" s="18"/>
      <c r="AF5" s="109">
        <v>1.49169</v>
      </c>
      <c r="AG5" s="109">
        <v>0.0227995346</v>
      </c>
      <c r="AH5" s="90">
        <f aca="true" t="shared" si="4" ref="AH5:AH13">AG5/AF5*100</f>
        <v>1.5284365116076397</v>
      </c>
      <c r="AI5" s="113">
        <v>0.9567716</v>
      </c>
      <c r="AJ5" s="113">
        <v>0.02324469501819471</v>
      </c>
      <c r="AK5" s="93">
        <v>2.4294925788134503</v>
      </c>
      <c r="AL5" s="109">
        <v>1.50196</v>
      </c>
      <c r="AM5" s="109">
        <v>0.030822329567999997</v>
      </c>
      <c r="AN5" s="106">
        <f aca="true" t="shared" si="5" ref="AN5:AN13">AM5/AL5*100</f>
        <v>2.052140507603398</v>
      </c>
      <c r="AO5" s="113">
        <v>0.9576446</v>
      </c>
      <c r="AP5" s="113">
        <v>0.0079881973</v>
      </c>
      <c r="AQ5" s="93">
        <v>0.8341505124</v>
      </c>
      <c r="AR5" s="10"/>
      <c r="AS5" s="10"/>
      <c r="AT5" s="16"/>
      <c r="AU5" s="108">
        <v>408</v>
      </c>
      <c r="AV5" s="90">
        <v>8.25967446</v>
      </c>
      <c r="AW5" s="90">
        <f aca="true" t="shared" si="6" ref="AW5:AW13">AV5/AU5*100</f>
        <v>2.0244300147058825</v>
      </c>
      <c r="AX5" s="111">
        <v>775.9000000000001</v>
      </c>
      <c r="AY5" s="91">
        <v>61.84469796730087</v>
      </c>
      <c r="AZ5" s="91">
        <f t="shared" si="1"/>
        <v>7.970704725776628</v>
      </c>
      <c r="BA5" s="115">
        <v>390.563</v>
      </c>
      <c r="BB5" s="93">
        <v>26.2840323517277</v>
      </c>
      <c r="BC5" s="93">
        <v>6.729780432792584</v>
      </c>
      <c r="BD5" s="100">
        <v>434.1</v>
      </c>
      <c r="BE5" s="106">
        <v>9.3386889396</v>
      </c>
      <c r="BF5" s="94">
        <f aca="true" t="shared" si="7" ref="BF5:BF12">BE5/BD5*100</f>
        <v>2.151275959364202</v>
      </c>
      <c r="BG5" s="115">
        <v>457.15</v>
      </c>
      <c r="BH5" s="93">
        <v>15.261271972618207</v>
      </c>
      <c r="BI5" s="93">
        <v>3.3383510822745723</v>
      </c>
      <c r="BJ5" s="6"/>
      <c r="BK5" s="6"/>
      <c r="BL5" s="6"/>
      <c r="BN5" s="3"/>
      <c r="BO5" s="3"/>
      <c r="BP5" s="17"/>
      <c r="BQ5" s="17"/>
      <c r="BR5" s="17"/>
      <c r="BS5" s="10">
        <v>0.6666666667000001</v>
      </c>
      <c r="BT5" s="10">
        <v>0.8164965809</v>
      </c>
      <c r="BU5" s="16"/>
      <c r="BV5" s="17"/>
      <c r="BW5" s="17"/>
      <c r="BX5" s="17"/>
      <c r="BY5" s="90">
        <v>8</v>
      </c>
      <c r="BZ5" s="90">
        <v>0.6666666667000001</v>
      </c>
      <c r="CA5" s="90">
        <f aca="true" t="shared" si="8" ref="CA5:CA12">BZ5/BY5*100</f>
        <v>8.333333333750002</v>
      </c>
      <c r="CB5" s="91"/>
      <c r="CC5" s="91"/>
      <c r="CD5" s="91"/>
      <c r="CE5" s="129">
        <v>4.9</v>
      </c>
      <c r="CF5" s="129">
        <v>0.7378647874</v>
      </c>
      <c r="CG5" s="106">
        <v>15.058465048979592</v>
      </c>
      <c r="CH5" s="10">
        <v>228.5</v>
      </c>
      <c r="CI5" s="10">
        <v>2.1213203436</v>
      </c>
      <c r="CK5" s="117">
        <v>32.7777778</v>
      </c>
      <c r="CL5" s="117">
        <v>8.4672572</v>
      </c>
      <c r="CM5" s="90"/>
      <c r="CN5" s="91"/>
      <c r="CO5" s="91"/>
      <c r="CP5" s="91"/>
      <c r="CQ5" s="93">
        <v>51.071999999999996</v>
      </c>
      <c r="CR5" s="93">
        <v>8.084470435484455</v>
      </c>
      <c r="CS5" s="93">
        <v>15.829555207323887</v>
      </c>
      <c r="CT5" s="106">
        <v>22.9</v>
      </c>
      <c r="CU5" s="106">
        <v>4.1217579852</v>
      </c>
      <c r="CV5" s="106">
        <f>CU5/CT5*100</f>
        <v>17.99894316681223</v>
      </c>
      <c r="CW5" s="93">
        <v>47.849000000000004</v>
      </c>
      <c r="CX5" s="93">
        <v>6.136228392823143</v>
      </c>
      <c r="CY5" s="93">
        <v>12.824151795906168</v>
      </c>
    </row>
    <row r="6" spans="1:103" ht="12.75">
      <c r="A6" s="51" t="s">
        <v>43</v>
      </c>
      <c r="B6" s="89">
        <v>4.2706800000000005</v>
      </c>
      <c r="C6" s="89">
        <v>0.009267481979999999</v>
      </c>
      <c r="D6" s="90">
        <f t="shared" si="2"/>
        <v>0.21700249093821122</v>
      </c>
      <c r="E6" s="89">
        <v>3.0669999999999993</v>
      </c>
      <c r="F6" s="89">
        <v>0.052925524193068806</v>
      </c>
      <c r="G6" s="91">
        <f t="shared" si="0"/>
        <v>1.7256447405630524</v>
      </c>
      <c r="H6" s="92">
        <v>2.6945521000000006</v>
      </c>
      <c r="I6" s="92">
        <v>0.022474838970872577</v>
      </c>
      <c r="J6" s="93">
        <v>0.8340844094598346</v>
      </c>
      <c r="K6" s="89">
        <v>3.11313</v>
      </c>
      <c r="L6" s="89">
        <v>0.013740212678</v>
      </c>
      <c r="M6" s="106">
        <f t="shared" si="3"/>
        <v>0.441363279978671</v>
      </c>
      <c r="N6" s="92">
        <v>2.5967128</v>
      </c>
      <c r="O6" s="92">
        <v>0.01773986634548174</v>
      </c>
      <c r="P6" s="93">
        <v>0.683166284137458</v>
      </c>
      <c r="Q6" s="6"/>
      <c r="R6" s="6"/>
      <c r="S6" s="6"/>
      <c r="T6" s="24">
        <v>29.900000000000006</v>
      </c>
      <c r="U6" s="24">
        <v>35.50101719982432</v>
      </c>
      <c r="V6" s="24"/>
      <c r="Z6" s="16">
        <v>1.5</v>
      </c>
      <c r="AA6" s="16">
        <v>0.5270462767</v>
      </c>
      <c r="AB6" s="16">
        <f>AA6/Z6*100</f>
        <v>35.13641844666667</v>
      </c>
      <c r="AC6" s="24"/>
      <c r="AD6" s="24"/>
      <c r="AE6" s="24"/>
      <c r="AF6" s="109">
        <v>0.82906</v>
      </c>
      <c r="AG6" s="109">
        <v>0.0107799402</v>
      </c>
      <c r="AH6" s="90">
        <f t="shared" si="4"/>
        <v>1.3002605601524617</v>
      </c>
      <c r="AI6" s="113">
        <v>0.8144264999999999</v>
      </c>
      <c r="AJ6" s="113">
        <v>0.00979649366128317</v>
      </c>
      <c r="AK6" s="93">
        <v>1.2028701990030004</v>
      </c>
      <c r="AL6" s="109">
        <v>0.74833</v>
      </c>
      <c r="AM6" s="109">
        <v>0.042665443993</v>
      </c>
      <c r="AN6" s="106">
        <f t="shared" si="5"/>
        <v>5.701421029893228</v>
      </c>
      <c r="AO6" s="113">
        <v>0.7623811</v>
      </c>
      <c r="AP6" s="113">
        <v>0.0074061664</v>
      </c>
      <c r="AQ6" s="93">
        <v>0.9714519925</v>
      </c>
      <c r="AR6" s="10"/>
      <c r="AS6" s="10"/>
      <c r="AT6" s="16"/>
      <c r="AU6" s="108">
        <v>653.6</v>
      </c>
      <c r="AV6" s="90">
        <v>8.20839678</v>
      </c>
      <c r="AW6" s="90">
        <f t="shared" si="6"/>
        <v>1.255874660342717</v>
      </c>
      <c r="AX6" s="111">
        <v>541.1</v>
      </c>
      <c r="AY6" s="91">
        <v>17.349031353043557</v>
      </c>
      <c r="AZ6" s="91">
        <f t="shared" si="1"/>
        <v>3.206252329152385</v>
      </c>
      <c r="BA6" s="111">
        <v>261.257</v>
      </c>
      <c r="BB6" s="91">
        <v>21.47670057941344</v>
      </c>
      <c r="BC6" s="91">
        <v>8.22052637036077</v>
      </c>
      <c r="BD6" s="100">
        <v>623</v>
      </c>
      <c r="BE6" s="106">
        <v>35.665109</v>
      </c>
      <c r="BF6" s="94">
        <f t="shared" si="7"/>
        <v>5.724736597110755</v>
      </c>
      <c r="BG6" s="111">
        <v>389.979</v>
      </c>
      <c r="BH6" s="91">
        <v>20.229004177170964</v>
      </c>
      <c r="BI6" s="91">
        <v>5.187203458948037</v>
      </c>
      <c r="BJ6" s="6"/>
      <c r="BK6" s="6"/>
      <c r="BL6" s="6"/>
      <c r="BN6" s="3"/>
      <c r="BO6" s="3"/>
      <c r="BP6" s="3">
        <v>3.692</v>
      </c>
      <c r="BQ6" s="3">
        <v>0.6894409973949109</v>
      </c>
      <c r="BR6" s="3">
        <v>18.67391650582099</v>
      </c>
      <c r="BS6" s="16">
        <v>5.8</v>
      </c>
      <c r="BT6" s="16">
        <v>1.1352924244</v>
      </c>
      <c r="BU6" s="16">
        <f aca="true" t="shared" si="9" ref="BU6:BU12">BT6/BS6*100</f>
        <v>19.574007317241378</v>
      </c>
      <c r="BV6" s="3">
        <v>4.89</v>
      </c>
      <c r="BW6" s="3">
        <v>0.6608748410671688</v>
      </c>
      <c r="BX6" s="3">
        <v>13.514822925708975</v>
      </c>
      <c r="BY6" s="90">
        <v>6.8</v>
      </c>
      <c r="BZ6" s="90">
        <v>0.632455532</v>
      </c>
      <c r="CA6" s="90">
        <f t="shared" si="8"/>
        <v>9.300816647058824</v>
      </c>
      <c r="CB6" s="91"/>
      <c r="CC6" s="91"/>
      <c r="CD6" s="91"/>
      <c r="CE6" s="129">
        <v>8.1</v>
      </c>
      <c r="CF6" s="129">
        <v>0.5676462122</v>
      </c>
      <c r="CG6" s="106">
        <v>7.0079779283950625</v>
      </c>
      <c r="CH6" s="10">
        <v>408.44444444</v>
      </c>
      <c r="CI6" s="10">
        <v>340.36822381</v>
      </c>
      <c r="CK6" s="90"/>
      <c r="CL6" s="90"/>
      <c r="CM6" s="90"/>
      <c r="CN6" s="104">
        <v>16.4</v>
      </c>
      <c r="CO6" s="104">
        <v>6.467010300148147</v>
      </c>
      <c r="CP6" s="104"/>
      <c r="CT6" s="105">
        <v>5</v>
      </c>
      <c r="CU6" s="105">
        <v>1.8708286934</v>
      </c>
      <c r="CV6" s="106"/>
      <c r="CW6" s="91"/>
      <c r="CX6" s="91"/>
      <c r="CY6" s="91"/>
    </row>
    <row r="7" spans="1:103" ht="12.75">
      <c r="A7" s="51" t="s">
        <v>44</v>
      </c>
      <c r="B7" s="89">
        <v>22.77202</v>
      </c>
      <c r="C7" s="89">
        <v>0.094727396</v>
      </c>
      <c r="D7" s="90">
        <f t="shared" si="2"/>
        <v>0.41598152469565725</v>
      </c>
      <c r="E7" s="89">
        <v>13.9</v>
      </c>
      <c r="F7" s="89">
        <v>0.34960294939003606</v>
      </c>
      <c r="G7" s="91">
        <f t="shared" si="0"/>
        <v>2.5151291323024174</v>
      </c>
      <c r="H7" s="92">
        <v>13.674642</v>
      </c>
      <c r="I7" s="92">
        <v>0.048578161083168175</v>
      </c>
      <c r="J7" s="93">
        <v>0.3552426533957392</v>
      </c>
      <c r="K7" s="89">
        <v>14.83353</v>
      </c>
      <c r="L7" s="89">
        <v>0.061264545665</v>
      </c>
      <c r="M7" s="106">
        <f t="shared" si="3"/>
        <v>0.41301393306246054</v>
      </c>
      <c r="N7" s="92">
        <v>13.681036800000001</v>
      </c>
      <c r="O7" s="92">
        <v>0.08671661703349226</v>
      </c>
      <c r="P7" s="93">
        <v>0.6338453605613593</v>
      </c>
      <c r="Q7" s="6">
        <v>19.4</v>
      </c>
      <c r="R7" s="6">
        <v>3.5339622082</v>
      </c>
      <c r="S7" s="6">
        <f>R7/Q7*100</f>
        <v>18.216300042268045</v>
      </c>
      <c r="T7" s="24">
        <v>27.8</v>
      </c>
      <c r="U7" s="24">
        <v>16.450599448719863</v>
      </c>
      <c r="V7" s="24"/>
      <c r="W7" s="17"/>
      <c r="X7" s="17"/>
      <c r="Y7" s="17"/>
      <c r="Z7" s="16"/>
      <c r="AA7" s="16"/>
      <c r="AB7" s="16"/>
      <c r="AC7" s="18">
        <v>10.006666666666666</v>
      </c>
      <c r="AD7" s="18">
        <v>1.669570803130753</v>
      </c>
      <c r="AE7" s="18"/>
      <c r="AF7" s="109">
        <v>0.28485</v>
      </c>
      <c r="AG7" s="109">
        <v>0.0113655669</v>
      </c>
      <c r="AH7" s="90">
        <f t="shared" si="4"/>
        <v>3.9900182201158505</v>
      </c>
      <c r="AI7" s="113">
        <v>0.1547</v>
      </c>
      <c r="AJ7" s="113">
        <v>0.010013729785760251</v>
      </c>
      <c r="AK7" s="93">
        <v>6.472999215100356</v>
      </c>
      <c r="AL7" s="109">
        <v>0.21293</v>
      </c>
      <c r="AM7" s="109">
        <v>0.009952559693099999</v>
      </c>
      <c r="AN7" s="106">
        <f t="shared" si="5"/>
        <v>4.674099325177288</v>
      </c>
      <c r="AO7" s="113">
        <v>0.1693671</v>
      </c>
      <c r="AP7" s="113">
        <v>0.0059053524</v>
      </c>
      <c r="AQ7" s="93">
        <v>3.4867175735</v>
      </c>
      <c r="AR7" s="10">
        <v>83.6</v>
      </c>
      <c r="AS7" s="10">
        <v>29.7</v>
      </c>
      <c r="AT7" s="16"/>
      <c r="AU7" s="108">
        <v>1438.1</v>
      </c>
      <c r="AV7" s="90">
        <v>25.9762712</v>
      </c>
      <c r="AW7" s="90">
        <f t="shared" si="6"/>
        <v>1.8062910228774078</v>
      </c>
      <c r="AX7" s="111">
        <v>1314.0000000000002</v>
      </c>
      <c r="AY7" s="91">
        <v>48.3505716385833</v>
      </c>
      <c r="AZ7" s="91">
        <f t="shared" si="1"/>
        <v>3.679647765493401</v>
      </c>
      <c r="BA7" s="115">
        <v>1043.8319999999999</v>
      </c>
      <c r="BB7" s="93">
        <v>66.64192187438128</v>
      </c>
      <c r="BC7" s="93">
        <v>6.384353217220902</v>
      </c>
      <c r="BD7" s="100">
        <v>1174.3</v>
      </c>
      <c r="BE7" s="106">
        <v>27.21539597</v>
      </c>
      <c r="BF7" s="94">
        <f t="shared" si="7"/>
        <v>2.317584601038917</v>
      </c>
      <c r="BG7" s="115">
        <v>1709.4990000000003</v>
      </c>
      <c r="BH7" s="93">
        <v>27.698313005187604</v>
      </c>
      <c r="BI7" s="93">
        <v>1.6202590937571533</v>
      </c>
      <c r="BJ7" s="6"/>
      <c r="BK7" s="6"/>
      <c r="BL7" s="6"/>
      <c r="BN7" s="3"/>
      <c r="BO7" s="3"/>
      <c r="BP7" s="18">
        <v>3.858333333333333</v>
      </c>
      <c r="BQ7" s="18">
        <v>0.4661938080526885</v>
      </c>
      <c r="BR7" s="18"/>
      <c r="BS7" s="16">
        <v>1.7</v>
      </c>
      <c r="BT7" s="16">
        <v>0.9486832981000001</v>
      </c>
      <c r="BU7" s="16">
        <f t="shared" si="9"/>
        <v>55.804899888235305</v>
      </c>
      <c r="BV7" s="17">
        <v>5.131000000000001</v>
      </c>
      <c r="BW7" s="17">
        <v>0.7439153177613708</v>
      </c>
      <c r="BX7" s="17">
        <v>14.49844704270845</v>
      </c>
      <c r="BY7" s="90">
        <v>26.5</v>
      </c>
      <c r="BZ7" s="90">
        <v>1.5092308563999999</v>
      </c>
      <c r="CA7" s="90">
        <f t="shared" si="8"/>
        <v>5.695210778867924</v>
      </c>
      <c r="CB7" s="104">
        <v>8.9</v>
      </c>
      <c r="CC7" s="104">
        <v>9.596874491208064</v>
      </c>
      <c r="CD7" s="91"/>
      <c r="CE7" s="129">
        <v>17.7</v>
      </c>
      <c r="CF7" s="129">
        <v>1.1595018087</v>
      </c>
      <c r="CG7" s="106">
        <v>6.550857676271186</v>
      </c>
      <c r="CH7" s="10">
        <v>227</v>
      </c>
      <c r="CI7" s="10">
        <v>50.911688245</v>
      </c>
      <c r="CK7" s="90">
        <v>74.7</v>
      </c>
      <c r="CL7" s="90">
        <v>12.8931506</v>
      </c>
      <c r="CM7" s="90">
        <f aca="true" t="shared" si="10" ref="CM7:CM13">CL7/CK7*100</f>
        <v>17.259907095046852</v>
      </c>
      <c r="CN7" s="91">
        <v>185.39999999999998</v>
      </c>
      <c r="CO7" s="91">
        <v>11.057425860780919</v>
      </c>
      <c r="CP7" s="91">
        <f>100*CO7/CN7</f>
        <v>5.9640916185441855</v>
      </c>
      <c r="CQ7" s="93">
        <v>210.24599999999995</v>
      </c>
      <c r="CR7" s="93">
        <v>26.25305154749738</v>
      </c>
      <c r="CS7" s="93">
        <v>12.486825693472117</v>
      </c>
      <c r="CT7" s="106">
        <v>37</v>
      </c>
      <c r="CU7" s="106">
        <v>19.754043187</v>
      </c>
      <c r="CV7" s="106">
        <f>CU7/CT7*100</f>
        <v>53.38930591081081</v>
      </c>
      <c r="CW7" s="93">
        <v>196.025</v>
      </c>
      <c r="CX7" s="93">
        <v>12.489994439995131</v>
      </c>
      <c r="CY7" s="93">
        <v>6.371633434508422</v>
      </c>
    </row>
    <row r="8" spans="1:103" ht="12.75">
      <c r="A8" s="51" t="s">
        <v>45</v>
      </c>
      <c r="B8" s="89">
        <v>4.6855400000000005</v>
      </c>
      <c r="C8" s="89">
        <v>0.0225285597</v>
      </c>
      <c r="D8" s="90">
        <f t="shared" si="2"/>
        <v>0.48081031642030586</v>
      </c>
      <c r="E8" s="89">
        <v>3.3629999999999995</v>
      </c>
      <c r="F8" s="89">
        <v>0.08654478609369046</v>
      </c>
      <c r="G8" s="91">
        <f t="shared" si="0"/>
        <v>2.573439967103493</v>
      </c>
      <c r="H8" s="92">
        <v>2.8505829000000005</v>
      </c>
      <c r="I8" s="92">
        <v>0.019530950670665695</v>
      </c>
      <c r="J8" s="93">
        <v>0.6851563822495985</v>
      </c>
      <c r="K8" s="89">
        <v>3.21728</v>
      </c>
      <c r="L8" s="89">
        <v>0.0079243366354</v>
      </c>
      <c r="M8" s="106">
        <f t="shared" si="3"/>
        <v>0.24630547031654065</v>
      </c>
      <c r="N8" s="92">
        <v>2.7924609</v>
      </c>
      <c r="O8" s="92">
        <v>0.0129316296511048</v>
      </c>
      <c r="P8" s="93">
        <v>0.4630908046413399</v>
      </c>
      <c r="Q8" s="6">
        <v>8.2222222222</v>
      </c>
      <c r="R8" s="6">
        <v>1.3017082793</v>
      </c>
      <c r="S8" s="6">
        <f>R8/Q8*100</f>
        <v>15.831587180718468</v>
      </c>
      <c r="T8" s="24">
        <v>59.099999999999994</v>
      </c>
      <c r="U8" s="24">
        <v>31.785566256120457</v>
      </c>
      <c r="V8" s="24"/>
      <c r="W8" s="17"/>
      <c r="X8" s="17"/>
      <c r="Y8" s="17"/>
      <c r="Z8" s="16">
        <v>4.2</v>
      </c>
      <c r="AA8" s="16">
        <v>0.7888106377</v>
      </c>
      <c r="AB8" s="16">
        <f>AA8/Z8*100</f>
        <v>18.78120565952381</v>
      </c>
      <c r="AC8" s="18"/>
      <c r="AD8" s="18"/>
      <c r="AE8" s="18"/>
      <c r="AF8" s="109">
        <v>2.44728</v>
      </c>
      <c r="AG8" s="109">
        <v>0.0217504942</v>
      </c>
      <c r="AH8" s="90">
        <f t="shared" si="4"/>
        <v>0.888761980647903</v>
      </c>
      <c r="AI8" s="113">
        <v>2.0167211000000003</v>
      </c>
      <c r="AJ8" s="113">
        <v>0.021200511510862066</v>
      </c>
      <c r="AK8" s="93">
        <v>1.051236658894582</v>
      </c>
      <c r="AL8" s="109">
        <v>2.21945</v>
      </c>
      <c r="AM8" s="109">
        <v>0.09205247597600001</v>
      </c>
      <c r="AN8" s="106">
        <f t="shared" si="5"/>
        <v>4.1475354694180995</v>
      </c>
      <c r="AO8" s="113">
        <v>1.9105002</v>
      </c>
      <c r="AP8" s="113">
        <v>0.016433057</v>
      </c>
      <c r="AQ8" s="93">
        <v>0.8601442164</v>
      </c>
      <c r="AR8" s="10">
        <v>55.3</v>
      </c>
      <c r="AS8" s="10">
        <v>25.2</v>
      </c>
      <c r="AT8" s="16"/>
      <c r="AU8" s="108">
        <v>621.9</v>
      </c>
      <c r="AV8" s="90">
        <v>9.67758005</v>
      </c>
      <c r="AW8" s="90">
        <f t="shared" si="6"/>
        <v>1.5561312188454735</v>
      </c>
      <c r="AX8" s="111">
        <v>492.6000000000001</v>
      </c>
      <c r="AY8" s="91">
        <v>18.875027593798823</v>
      </c>
      <c r="AZ8" s="91">
        <f t="shared" si="1"/>
        <v>3.8317148992689445</v>
      </c>
      <c r="BA8" s="115">
        <v>359.97400000000005</v>
      </c>
      <c r="BB8" s="93">
        <v>18.906811941143836</v>
      </c>
      <c r="BC8" s="93">
        <v>5.252271536595375</v>
      </c>
      <c r="BD8" s="100">
        <v>601.7</v>
      </c>
      <c r="BE8" s="106">
        <v>25.368615781</v>
      </c>
      <c r="BF8" s="94">
        <f t="shared" si="7"/>
        <v>4.216156852418148</v>
      </c>
      <c r="BG8" s="115">
        <v>499.08600000000007</v>
      </c>
      <c r="BH8" s="93">
        <v>12.44132468831194</v>
      </c>
      <c r="BI8" s="93">
        <v>2.4928218159419298</v>
      </c>
      <c r="BJ8" s="10">
        <v>3.66666667</v>
      </c>
      <c r="BK8" s="10">
        <v>0.57735027</v>
      </c>
      <c r="BL8" s="6"/>
      <c r="BN8" s="3"/>
      <c r="BO8" s="3"/>
      <c r="BP8" s="18">
        <v>2.896</v>
      </c>
      <c r="BQ8" s="18">
        <v>0.3757392713039186</v>
      </c>
      <c r="BR8" s="18"/>
      <c r="BS8" s="16">
        <v>3.4</v>
      </c>
      <c r="BT8" s="16">
        <v>0.9660917831</v>
      </c>
      <c r="BU8" s="16">
        <f t="shared" si="9"/>
        <v>28.41446420882353</v>
      </c>
      <c r="BV8" s="17">
        <v>4.494</v>
      </c>
      <c r="BW8" s="17">
        <v>0.787798620630086</v>
      </c>
      <c r="BX8" s="17">
        <v>17.530009359815</v>
      </c>
      <c r="BY8" s="90">
        <v>12</v>
      </c>
      <c r="BZ8" s="90">
        <v>0.6666666667000001</v>
      </c>
      <c r="CA8" s="90">
        <f t="shared" si="8"/>
        <v>5.555555555833334</v>
      </c>
      <c r="CB8" s="91"/>
      <c r="CC8" s="91"/>
      <c r="CD8" s="91"/>
      <c r="CE8" s="129">
        <v>10.3</v>
      </c>
      <c r="CF8" s="129">
        <v>0.4830458915</v>
      </c>
      <c r="CG8" s="106">
        <v>4.689765936893203</v>
      </c>
      <c r="CH8" s="16">
        <v>591.5</v>
      </c>
      <c r="CI8" s="16">
        <v>262.88706912</v>
      </c>
      <c r="CJ8" s="3">
        <f>100*CI8/CH8</f>
        <v>44.444136791208784</v>
      </c>
      <c r="CK8" s="90">
        <v>51.1</v>
      </c>
      <c r="CL8" s="90">
        <v>7.60774459</v>
      </c>
      <c r="CM8" s="90">
        <f t="shared" si="10"/>
        <v>14.887954187866928</v>
      </c>
      <c r="CN8" s="91">
        <v>53.50000000000001</v>
      </c>
      <c r="CO8" s="91">
        <v>6.9641941385920605</v>
      </c>
      <c r="CP8" s="91">
        <f>100*CO8/CN8</f>
        <v>13.01718530577955</v>
      </c>
      <c r="CQ8" s="93">
        <v>73.03399999999999</v>
      </c>
      <c r="CR8" s="93">
        <v>8.887248293044495</v>
      </c>
      <c r="CS8" s="93">
        <v>12.168645142049588</v>
      </c>
      <c r="CT8" s="106">
        <v>48.5</v>
      </c>
      <c r="CU8" s="106">
        <v>2.9533408577999998</v>
      </c>
      <c r="CV8" s="106">
        <f>CU8/CT8*100</f>
        <v>6.089362593402061</v>
      </c>
      <c r="CW8" s="93">
        <v>71.39099999999999</v>
      </c>
      <c r="CX8" s="93">
        <v>3.7741855633588894</v>
      </c>
      <c r="CY8" s="93">
        <v>5.286640561637867</v>
      </c>
    </row>
    <row r="9" spans="1:103" ht="12.75">
      <c r="A9" s="51" t="s">
        <v>46</v>
      </c>
      <c r="B9" s="89">
        <v>5.78046</v>
      </c>
      <c r="C9" s="89">
        <v>0.0171565472</v>
      </c>
      <c r="D9" s="90">
        <f t="shared" si="2"/>
        <v>0.2968024551679278</v>
      </c>
      <c r="E9" s="89">
        <v>3.15</v>
      </c>
      <c r="F9" s="89">
        <v>0.06960204339274663</v>
      </c>
      <c r="G9" s="91">
        <f t="shared" si="0"/>
        <v>2.2095886791348134</v>
      </c>
      <c r="H9" s="92">
        <v>3.5614982</v>
      </c>
      <c r="I9" s="92">
        <v>0.01502559709148153</v>
      </c>
      <c r="J9" s="93">
        <v>0.42188978479566636</v>
      </c>
      <c r="K9" s="89">
        <v>3.9736</v>
      </c>
      <c r="L9" s="89">
        <v>0.01306743195</v>
      </c>
      <c r="M9" s="106">
        <f t="shared" si="3"/>
        <v>0.32885625</v>
      </c>
      <c r="N9" s="92">
        <v>3.5195978000000006</v>
      </c>
      <c r="O9" s="92">
        <v>0.021215695305336832</v>
      </c>
      <c r="P9" s="93">
        <v>0.6027874919497003</v>
      </c>
      <c r="Q9" s="6">
        <v>51.4</v>
      </c>
      <c r="R9" s="6">
        <v>4.7187568984</v>
      </c>
      <c r="S9" s="6">
        <f>R9/Q9*100</f>
        <v>9.180460891828792</v>
      </c>
      <c r="T9" s="3">
        <v>335.2000000000001</v>
      </c>
      <c r="U9" s="3">
        <v>131.33824017906323</v>
      </c>
      <c r="V9" s="3">
        <f>100*U9/T9</f>
        <v>39.18205255938639</v>
      </c>
      <c r="W9" s="17">
        <v>49.221999999999994</v>
      </c>
      <c r="X9" s="17">
        <v>4.536618417573446</v>
      </c>
      <c r="Y9" s="17">
        <v>9.216647876098992</v>
      </c>
      <c r="Z9" s="16">
        <v>35</v>
      </c>
      <c r="AA9" s="16">
        <v>4.9888765157</v>
      </c>
      <c r="AB9" s="16">
        <f>AA9/Z9*100</f>
        <v>14.253932902000003</v>
      </c>
      <c r="AC9" s="18">
        <v>16.544</v>
      </c>
      <c r="AD9" s="18">
        <v>1.5844652094634333</v>
      </c>
      <c r="AE9" s="18"/>
      <c r="AF9" s="109">
        <v>2.88548</v>
      </c>
      <c r="AG9" s="109">
        <v>0.0253870396</v>
      </c>
      <c r="AH9" s="90">
        <f t="shared" si="4"/>
        <v>0.8798203279870248</v>
      </c>
      <c r="AI9" s="113">
        <v>2.1134898000000004</v>
      </c>
      <c r="AJ9" s="113">
        <v>0.018207110978344748</v>
      </c>
      <c r="AK9" s="93">
        <v>0.8614714382981524</v>
      </c>
      <c r="AL9" s="109">
        <v>2.49255</v>
      </c>
      <c r="AM9" s="109">
        <v>0.10184645578</v>
      </c>
      <c r="AN9" s="106">
        <f t="shared" si="5"/>
        <v>4.086034614350765</v>
      </c>
      <c r="AO9" s="113">
        <v>2.0411341</v>
      </c>
      <c r="AP9" s="113">
        <v>0.0136773713</v>
      </c>
      <c r="AQ9" s="93">
        <v>0.6700868527</v>
      </c>
      <c r="AR9" s="10">
        <v>49.4</v>
      </c>
      <c r="AS9" s="10">
        <v>33.3</v>
      </c>
      <c r="AT9" s="16"/>
      <c r="AU9" s="108">
        <v>11924.9</v>
      </c>
      <c r="AV9" s="90">
        <v>86.8746863</v>
      </c>
      <c r="AW9" s="90">
        <f t="shared" si="6"/>
        <v>0.7285150089308925</v>
      </c>
      <c r="AX9" s="111">
        <v>9417</v>
      </c>
      <c r="AY9" s="91">
        <v>179.19883432160518</v>
      </c>
      <c r="AZ9" s="91">
        <f t="shared" si="1"/>
        <v>1.902929110349423</v>
      </c>
      <c r="BA9" s="115">
        <v>11334.482</v>
      </c>
      <c r="BB9" s="93">
        <v>122.2009499690301</v>
      </c>
      <c r="BC9" s="93">
        <v>1.078134404104485</v>
      </c>
      <c r="BD9" s="100">
        <v>11437.6</v>
      </c>
      <c r="BE9" s="106">
        <v>457.73311001</v>
      </c>
      <c r="BF9" s="94">
        <f t="shared" si="7"/>
        <v>4.002003130114709</v>
      </c>
      <c r="BG9" s="115">
        <v>10499.358</v>
      </c>
      <c r="BH9" s="93">
        <v>97.2433137147344</v>
      </c>
      <c r="BI9" s="93">
        <v>0.9261834267841367</v>
      </c>
      <c r="BJ9" s="6">
        <v>27.9</v>
      </c>
      <c r="BK9" s="6">
        <v>1.44913767</v>
      </c>
      <c r="BL9" s="6">
        <f>BK9/BJ9*100</f>
        <v>5.1940418279569895</v>
      </c>
      <c r="BN9" s="3"/>
      <c r="BO9" s="3"/>
      <c r="BP9" s="17">
        <v>18.961000000000002</v>
      </c>
      <c r="BQ9" s="17">
        <v>0.6356178096938437</v>
      </c>
      <c r="BR9" s="17">
        <v>3.352237802298632</v>
      </c>
      <c r="BS9" s="16">
        <v>20</v>
      </c>
      <c r="BT9" s="16">
        <v>1.0540925534</v>
      </c>
      <c r="BU9" s="16">
        <f t="shared" si="9"/>
        <v>5.270462767000001</v>
      </c>
      <c r="BV9" s="17">
        <v>21.605</v>
      </c>
      <c r="BW9" s="17">
        <v>0.6251444277569365</v>
      </c>
      <c r="BX9" s="17">
        <v>2.8935173698539067</v>
      </c>
      <c r="BY9" s="90">
        <v>11.7</v>
      </c>
      <c r="BZ9" s="90">
        <v>0.9486832981000001</v>
      </c>
      <c r="CA9" s="90">
        <f t="shared" si="8"/>
        <v>8.10840425726496</v>
      </c>
      <c r="CB9" s="91"/>
      <c r="CC9" s="91"/>
      <c r="CD9" s="91"/>
      <c r="CE9" s="129">
        <v>10.6</v>
      </c>
      <c r="CF9" s="129">
        <v>0.8432740427000001</v>
      </c>
      <c r="CG9" s="106">
        <v>7.955415497169812</v>
      </c>
      <c r="CH9" s="10">
        <v>508.8</v>
      </c>
      <c r="CI9" s="10">
        <v>53.401310845</v>
      </c>
      <c r="CJ9" s="3"/>
      <c r="CK9" s="90"/>
      <c r="CL9" s="90"/>
      <c r="CM9" s="90"/>
      <c r="CN9" s="91"/>
      <c r="CO9" s="91"/>
      <c r="CP9" s="91"/>
      <c r="CQ9" s="107">
        <v>41.245999999999995</v>
      </c>
      <c r="CR9" s="107">
        <v>7.332102699771735</v>
      </c>
      <c r="CS9" s="107">
        <v>17.77651820727279</v>
      </c>
      <c r="CT9" s="105">
        <v>2</v>
      </c>
      <c r="CU9" s="105"/>
      <c r="CV9" s="106"/>
      <c r="CW9" s="93">
        <v>33.616</v>
      </c>
      <c r="CX9" s="93">
        <v>6.302000035262172</v>
      </c>
      <c r="CY9" s="93">
        <v>18.74702533097981</v>
      </c>
    </row>
    <row r="10" spans="1:103" ht="12.75">
      <c r="A10" s="51" t="s">
        <v>47</v>
      </c>
      <c r="B10" s="89">
        <v>3.7435199999999997</v>
      </c>
      <c r="C10" s="89">
        <v>0.0123000271</v>
      </c>
      <c r="D10" s="90">
        <f t="shared" si="2"/>
        <v>0.32856848901568575</v>
      </c>
      <c r="E10" s="89">
        <v>2.6660000000000004</v>
      </c>
      <c r="F10" s="89">
        <v>0.06310485101971075</v>
      </c>
      <c r="G10" s="91">
        <f t="shared" si="0"/>
        <v>2.367023669156442</v>
      </c>
      <c r="H10" s="92">
        <v>2.2930436</v>
      </c>
      <c r="I10" s="92">
        <v>0.014908129446715082</v>
      </c>
      <c r="J10" s="93">
        <v>0.6501459216351178</v>
      </c>
      <c r="K10" s="89">
        <v>2.57333</v>
      </c>
      <c r="L10" s="89">
        <v>0.013242360481</v>
      </c>
      <c r="M10" s="106">
        <f t="shared" si="3"/>
        <v>0.5146001671375222</v>
      </c>
      <c r="N10" s="92">
        <v>2.2415341000000004</v>
      </c>
      <c r="O10" s="92">
        <v>0.012705273327332846</v>
      </c>
      <c r="P10" s="93">
        <v>0.566811512139514</v>
      </c>
      <c r="Q10" s="6">
        <v>16.7</v>
      </c>
      <c r="R10" s="6">
        <v>2.3593784492</v>
      </c>
      <c r="S10" s="6">
        <f>R10/Q10*100</f>
        <v>14.128014665868264</v>
      </c>
      <c r="T10" s="24">
        <v>42.900000000000006</v>
      </c>
      <c r="U10" s="24">
        <v>33.958962161866936</v>
      </c>
      <c r="V10" s="24"/>
      <c r="W10" s="18">
        <v>6.953333333333333</v>
      </c>
      <c r="X10" s="18">
        <v>0.8068622352463073</v>
      </c>
      <c r="Y10" s="18"/>
      <c r="Z10" s="16">
        <v>11.4</v>
      </c>
      <c r="AA10" s="16">
        <v>1.5776212754999999</v>
      </c>
      <c r="AB10" s="16">
        <f>AA10/Z10*100</f>
        <v>13.83878311842105</v>
      </c>
      <c r="AC10" s="18">
        <v>7.855</v>
      </c>
      <c r="AD10" s="18">
        <v>1.349262761659123</v>
      </c>
      <c r="AE10" s="18"/>
      <c r="AF10" s="109">
        <v>3.06428</v>
      </c>
      <c r="AG10" s="109">
        <v>0.0370446817</v>
      </c>
      <c r="AH10" s="90">
        <f t="shared" si="4"/>
        <v>1.2089196059106868</v>
      </c>
      <c r="AI10" s="113">
        <v>2.5012935</v>
      </c>
      <c r="AJ10" s="113">
        <v>0.019065639507588855</v>
      </c>
      <c r="AK10" s="93">
        <v>0.7622312018797016</v>
      </c>
      <c r="AL10" s="109">
        <v>2.73883</v>
      </c>
      <c r="AM10" s="109">
        <v>0.14809441469999998</v>
      </c>
      <c r="AN10" s="106">
        <f t="shared" si="5"/>
        <v>5.407214566073834</v>
      </c>
      <c r="AO10" s="113">
        <v>2.3968484</v>
      </c>
      <c r="AP10" s="113">
        <v>0.0169701495</v>
      </c>
      <c r="AQ10" s="93">
        <v>0.7080193104</v>
      </c>
      <c r="AR10" s="10">
        <v>67.2</v>
      </c>
      <c r="AS10" s="10">
        <v>38.2</v>
      </c>
      <c r="AT10" s="16"/>
      <c r="AU10" s="108">
        <v>701.3</v>
      </c>
      <c r="AV10" s="90">
        <v>11.8044248</v>
      </c>
      <c r="AW10" s="90">
        <f t="shared" si="6"/>
        <v>1.683220419221446</v>
      </c>
      <c r="AX10" s="111">
        <v>581.1000000000001</v>
      </c>
      <c r="AY10" s="91">
        <v>19.885505609195178</v>
      </c>
      <c r="AZ10" s="91">
        <f t="shared" si="1"/>
        <v>3.4220453638263937</v>
      </c>
      <c r="BA10" s="115">
        <v>476.5129999999999</v>
      </c>
      <c r="BB10" s="93">
        <v>29.540551055568837</v>
      </c>
      <c r="BC10" s="93">
        <v>6.1993169243166175</v>
      </c>
      <c r="BD10" s="100">
        <v>679</v>
      </c>
      <c r="BE10" s="106">
        <v>37.484811739</v>
      </c>
      <c r="BF10" s="94">
        <f t="shared" si="7"/>
        <v>5.520590830486009</v>
      </c>
      <c r="BG10" s="115">
        <v>597.485</v>
      </c>
      <c r="BH10" s="93">
        <v>21.926904452952073</v>
      </c>
      <c r="BI10" s="93">
        <v>3.669866934392005</v>
      </c>
      <c r="BJ10" s="6"/>
      <c r="BK10" s="6"/>
      <c r="BL10" s="6"/>
      <c r="BN10" s="3"/>
      <c r="BO10" s="3"/>
      <c r="BP10" s="17"/>
      <c r="BQ10" s="17"/>
      <c r="BR10" s="17"/>
      <c r="BS10" s="16">
        <v>4.3</v>
      </c>
      <c r="BT10" s="16">
        <v>1.4181364924</v>
      </c>
      <c r="BU10" s="16">
        <f t="shared" si="9"/>
        <v>32.97991842790698</v>
      </c>
      <c r="BV10" s="17">
        <v>5.707</v>
      </c>
      <c r="BW10" s="17">
        <v>0.6279251547756304</v>
      </c>
      <c r="BX10" s="17">
        <v>11.002718674884008</v>
      </c>
      <c r="BY10" s="90">
        <v>21.2</v>
      </c>
      <c r="BZ10" s="90">
        <v>0.7888106377</v>
      </c>
      <c r="CA10" s="90">
        <f t="shared" si="8"/>
        <v>3.7208048948113213</v>
      </c>
      <c r="CB10" s="104">
        <v>1.7</v>
      </c>
      <c r="CC10" s="104">
        <v>1.828782229912694</v>
      </c>
      <c r="CD10" s="91"/>
      <c r="CE10" s="129">
        <v>17.4</v>
      </c>
      <c r="CF10" s="129">
        <v>0.5163977795</v>
      </c>
      <c r="CG10" s="106">
        <v>2.9678033304597706</v>
      </c>
      <c r="CH10" s="16">
        <v>321.7</v>
      </c>
      <c r="CI10" s="16">
        <v>195.61188898</v>
      </c>
      <c r="CJ10" s="3">
        <f>100*CI10/CH10</f>
        <v>60.80568510413429</v>
      </c>
      <c r="CK10" s="90"/>
      <c r="CL10" s="90"/>
      <c r="CM10" s="90"/>
      <c r="CN10" s="91"/>
      <c r="CO10" s="91"/>
      <c r="CP10" s="91"/>
      <c r="CQ10" s="107">
        <v>34.84888888888889</v>
      </c>
      <c r="CR10" s="107">
        <v>4.903344380227751</v>
      </c>
      <c r="CS10" s="107">
        <v>14.070303348440813</v>
      </c>
      <c r="CT10" s="105">
        <v>2.3333333333</v>
      </c>
      <c r="CU10" s="105">
        <v>0.5773502692</v>
      </c>
      <c r="CV10" s="106"/>
      <c r="CW10" s="93">
        <v>25.209</v>
      </c>
      <c r="CX10" s="93">
        <v>4.176371231902962</v>
      </c>
      <c r="CY10" s="93">
        <v>16.566984933567227</v>
      </c>
    </row>
    <row r="11" spans="1:103" ht="12.75">
      <c r="A11" s="51" t="s">
        <v>48</v>
      </c>
      <c r="B11" s="89">
        <v>2.37715</v>
      </c>
      <c r="C11" s="89">
        <v>0.0164485224</v>
      </c>
      <c r="D11" s="90">
        <f t="shared" si="2"/>
        <v>0.6919429737290453</v>
      </c>
      <c r="E11" s="89">
        <v>1.766</v>
      </c>
      <c r="F11" s="89">
        <v>0.03657564459825391</v>
      </c>
      <c r="G11" s="91">
        <f t="shared" si="0"/>
        <v>2.0711010531287606</v>
      </c>
      <c r="H11" s="92">
        <v>1.410428</v>
      </c>
      <c r="I11" s="92">
        <v>0.017582818589622014</v>
      </c>
      <c r="J11" s="93">
        <v>1.246630000937447</v>
      </c>
      <c r="K11" s="89">
        <v>1.7369</v>
      </c>
      <c r="L11" s="89">
        <v>0.011873874216</v>
      </c>
      <c r="M11" s="106">
        <f t="shared" si="3"/>
        <v>0.6836245158615925</v>
      </c>
      <c r="N11" s="92">
        <v>1.4136841111111114</v>
      </c>
      <c r="O11" s="92">
        <v>0.003708755399202414</v>
      </c>
      <c r="P11" s="93">
        <v>0.2623468262855022</v>
      </c>
      <c r="Q11" s="6"/>
      <c r="R11" s="6"/>
      <c r="S11" s="6"/>
      <c r="T11" s="24">
        <v>56.2</v>
      </c>
      <c r="U11" s="24">
        <v>51.10946857264099</v>
      </c>
      <c r="V11" s="24"/>
      <c r="W11" s="17"/>
      <c r="X11" s="17"/>
      <c r="Y11" s="17"/>
      <c r="Z11" s="16"/>
      <c r="AA11" s="16"/>
      <c r="AB11" s="16"/>
      <c r="AC11" s="17"/>
      <c r="AD11" s="17"/>
      <c r="AE11" s="17"/>
      <c r="AF11" s="109">
        <v>2.05068</v>
      </c>
      <c r="AG11" s="109">
        <v>0.0313249209</v>
      </c>
      <c r="AH11" s="90">
        <f t="shared" si="4"/>
        <v>1.5275382263444321</v>
      </c>
      <c r="AI11" s="113">
        <v>1.9941877</v>
      </c>
      <c r="AJ11" s="113">
        <v>0.03845786451010787</v>
      </c>
      <c r="AK11" s="93">
        <v>1.928497729181053</v>
      </c>
      <c r="AL11" s="109">
        <v>2.14927</v>
      </c>
      <c r="AM11" s="109">
        <v>0.047884213358</v>
      </c>
      <c r="AN11" s="106">
        <f t="shared" si="5"/>
        <v>2.2279291739986133</v>
      </c>
      <c r="AO11" s="113">
        <v>1.9128288889</v>
      </c>
      <c r="AP11" s="113">
        <v>0.014127075</v>
      </c>
      <c r="AQ11" s="93">
        <v>0.7385435801</v>
      </c>
      <c r="AR11" s="10">
        <v>28.6</v>
      </c>
      <c r="AS11" s="10">
        <v>18.3</v>
      </c>
      <c r="AT11" s="16"/>
      <c r="AU11" s="108">
        <v>289.6</v>
      </c>
      <c r="AV11" s="90">
        <v>7.183314</v>
      </c>
      <c r="AW11" s="90">
        <f t="shared" si="6"/>
        <v>2.4804261049723753</v>
      </c>
      <c r="AX11" s="111">
        <v>305.09999999999997</v>
      </c>
      <c r="AY11" s="91">
        <v>15.459265470548361</v>
      </c>
      <c r="AZ11" s="91">
        <f t="shared" si="1"/>
        <v>5.06695033449635</v>
      </c>
      <c r="BA11" s="115">
        <v>99.783</v>
      </c>
      <c r="BB11" s="93">
        <v>13.02801430252004</v>
      </c>
      <c r="BC11" s="93">
        <v>13.056346574586893</v>
      </c>
      <c r="BD11" s="100">
        <v>307.6</v>
      </c>
      <c r="BE11" s="106">
        <v>7.8909230554</v>
      </c>
      <c r="BF11" s="94">
        <f t="shared" si="7"/>
        <v>2.565319588881664</v>
      </c>
      <c r="BG11" s="115">
        <v>176.55444444444444</v>
      </c>
      <c r="BH11" s="93">
        <v>12.942476686391128</v>
      </c>
      <c r="BI11" s="93">
        <v>7.33058673607261</v>
      </c>
      <c r="BJ11" s="6">
        <v>41.8</v>
      </c>
      <c r="BK11" s="6">
        <v>1.13529242</v>
      </c>
      <c r="BL11" s="6">
        <f>BK11/BJ11*100</f>
        <v>2.71601057416268</v>
      </c>
      <c r="BM11" s="2">
        <v>10.500000000000002</v>
      </c>
      <c r="BN11" s="3">
        <v>3.064129385141706</v>
      </c>
      <c r="BO11" s="3">
        <f>100*BN11/BM11</f>
        <v>29.182184620397194</v>
      </c>
      <c r="BP11" s="17">
        <v>30.624000000000002</v>
      </c>
      <c r="BQ11" s="17">
        <v>0.7836836096282709</v>
      </c>
      <c r="BR11" s="17">
        <v>2.55905044941311</v>
      </c>
      <c r="BS11" s="16">
        <v>39.3</v>
      </c>
      <c r="BT11" s="16">
        <v>0.8232726023</v>
      </c>
      <c r="BU11" s="16">
        <f t="shared" si="9"/>
        <v>2.094841227226463</v>
      </c>
      <c r="BV11" s="17">
        <v>33.474444444444444</v>
      </c>
      <c r="BW11" s="17">
        <v>0.9952400603762764</v>
      </c>
      <c r="BX11" s="17">
        <v>2.9731339142252757</v>
      </c>
      <c r="BY11" s="90">
        <v>3.8</v>
      </c>
      <c r="BZ11" s="90">
        <v>0.9189365835000001</v>
      </c>
      <c r="CA11" s="90">
        <f t="shared" si="8"/>
        <v>24.182541671052636</v>
      </c>
      <c r="CB11" s="91"/>
      <c r="CC11" s="91"/>
      <c r="CD11" s="91"/>
      <c r="CE11" s="129">
        <v>7.9</v>
      </c>
      <c r="CF11" s="129">
        <v>0.5676462122</v>
      </c>
      <c r="CG11" s="106">
        <v>7.185395091139241</v>
      </c>
      <c r="CH11" s="10">
        <v>266.83333333</v>
      </c>
      <c r="CI11" s="10">
        <v>178.00833314</v>
      </c>
      <c r="CK11" s="90"/>
      <c r="CL11" s="90"/>
      <c r="CM11" s="90"/>
      <c r="CN11" s="91"/>
      <c r="CO11" s="91"/>
      <c r="CP11" s="91"/>
      <c r="CQ11" s="93"/>
      <c r="CR11" s="93"/>
      <c r="CS11" s="93"/>
      <c r="CT11" s="106">
        <v>10.4</v>
      </c>
      <c r="CU11" s="106">
        <v>2.8751811537</v>
      </c>
      <c r="CV11" s="106">
        <f>CU11/CT11*100</f>
        <v>27.645972631730764</v>
      </c>
      <c r="CW11" s="93"/>
      <c r="CX11" s="93"/>
      <c r="CY11" s="93"/>
    </row>
    <row r="12" spans="1:103" ht="12.75">
      <c r="A12" s="51" t="s">
        <v>49</v>
      </c>
      <c r="B12" s="89">
        <v>5.25753</v>
      </c>
      <c r="C12" s="89">
        <v>0.0208848722</v>
      </c>
      <c r="D12" s="90">
        <f t="shared" si="2"/>
        <v>0.39723733768518676</v>
      </c>
      <c r="E12" s="89">
        <v>3.6470000000000007</v>
      </c>
      <c r="F12" s="89">
        <v>0.11215564581813799</v>
      </c>
      <c r="G12" s="91">
        <f t="shared" si="0"/>
        <v>3.0752850512239642</v>
      </c>
      <c r="H12" s="92">
        <v>3.2539274</v>
      </c>
      <c r="I12" s="92">
        <v>0.015654638611110258</v>
      </c>
      <c r="J12" s="93">
        <v>0.4810998122180064</v>
      </c>
      <c r="K12" s="89">
        <v>3.6221300000000003</v>
      </c>
      <c r="L12" s="89">
        <v>0.019861411497</v>
      </c>
      <c r="M12" s="106">
        <f t="shared" si="3"/>
        <v>0.5483351369774138</v>
      </c>
      <c r="N12" s="92">
        <v>3.1890526</v>
      </c>
      <c r="O12" s="92">
        <v>0.011429614975531169</v>
      </c>
      <c r="P12" s="93">
        <v>0.3584015821981478</v>
      </c>
      <c r="Q12" s="26">
        <v>7.75</v>
      </c>
      <c r="R12" s="26">
        <v>1.3887301497</v>
      </c>
      <c r="S12" s="6"/>
      <c r="T12" s="24">
        <v>20.900000000000002</v>
      </c>
      <c r="U12" s="24">
        <v>24.465167983164235</v>
      </c>
      <c r="V12" s="24"/>
      <c r="W12" s="17"/>
      <c r="X12" s="17"/>
      <c r="Y12" s="17"/>
      <c r="Z12" s="16">
        <v>3.5</v>
      </c>
      <c r="AA12" s="16">
        <v>1.2692955176</v>
      </c>
      <c r="AB12" s="16">
        <f>AA12/Z12*100</f>
        <v>36.26558621714286</v>
      </c>
      <c r="AC12" s="17"/>
      <c r="AD12" s="17"/>
      <c r="AE12" s="17"/>
      <c r="AF12" s="109">
        <v>3.18795</v>
      </c>
      <c r="AG12" s="109">
        <v>0.029933676700000002</v>
      </c>
      <c r="AH12" s="90">
        <f t="shared" si="4"/>
        <v>0.9389631801000643</v>
      </c>
      <c r="AI12" s="113">
        <v>2.5959866000000007</v>
      </c>
      <c r="AJ12" s="113">
        <v>0.017068430307311</v>
      </c>
      <c r="AK12" s="93">
        <v>0.657493005060619</v>
      </c>
      <c r="AL12" s="109">
        <v>2.81396</v>
      </c>
      <c r="AM12" s="109">
        <v>0.13876656017</v>
      </c>
      <c r="AN12" s="106">
        <f t="shared" si="5"/>
        <v>4.931362214459338</v>
      </c>
      <c r="AO12" s="113">
        <v>2.4563543</v>
      </c>
      <c r="AP12" s="113">
        <v>0.009318593</v>
      </c>
      <c r="AQ12" s="93">
        <v>0.3793668131</v>
      </c>
      <c r="AR12" s="10">
        <v>42.9</v>
      </c>
      <c r="AS12" s="10">
        <v>30.5</v>
      </c>
      <c r="AT12" s="16"/>
      <c r="AU12" s="108">
        <v>888.1</v>
      </c>
      <c r="AV12" s="90">
        <v>12.1147293</v>
      </c>
      <c r="AW12" s="90">
        <f t="shared" si="6"/>
        <v>1.3641177007093794</v>
      </c>
      <c r="AX12" s="111">
        <v>646.1999999999999</v>
      </c>
      <c r="AY12" s="91">
        <v>14.17195979547095</v>
      </c>
      <c r="AZ12" s="91">
        <f t="shared" si="1"/>
        <v>2.1931228405247527</v>
      </c>
      <c r="BA12" s="115">
        <v>584.8430000000001</v>
      </c>
      <c r="BB12" s="93">
        <v>30.56312195004508</v>
      </c>
      <c r="BC12" s="93">
        <v>5.225867788456915</v>
      </c>
      <c r="BD12" s="100">
        <v>852.7</v>
      </c>
      <c r="BE12" s="106">
        <v>43.197350742</v>
      </c>
      <c r="BF12" s="94">
        <f t="shared" si="7"/>
        <v>5.065949424416559</v>
      </c>
      <c r="BG12" s="115">
        <v>727.165</v>
      </c>
      <c r="BH12" s="93">
        <v>24.689617363490274</v>
      </c>
      <c r="BI12" s="93">
        <v>3.3953253200429447</v>
      </c>
      <c r="BJ12" s="6">
        <v>21.1</v>
      </c>
      <c r="BK12" s="6">
        <v>1.52388393</v>
      </c>
      <c r="BL12" s="6">
        <f>BK12/BJ12*100</f>
        <v>7.222198720379145</v>
      </c>
      <c r="BN12" s="3"/>
      <c r="BO12" s="3"/>
      <c r="BP12" s="17">
        <v>15.266</v>
      </c>
      <c r="BQ12" s="17">
        <v>0.7767768162234394</v>
      </c>
      <c r="BR12" s="17">
        <v>5.088279943819202</v>
      </c>
      <c r="BS12" s="16">
        <v>18.5</v>
      </c>
      <c r="BT12" s="16">
        <v>1.5092308563999999</v>
      </c>
      <c r="BU12" s="16">
        <f t="shared" si="9"/>
        <v>8.15800462918919</v>
      </c>
      <c r="BV12" s="17">
        <v>18.87</v>
      </c>
      <c r="BW12" s="17">
        <v>1.2891944082341593</v>
      </c>
      <c r="BX12" s="17">
        <v>6.831978845967988</v>
      </c>
      <c r="BY12" s="90">
        <v>22.3</v>
      </c>
      <c r="BZ12" s="90">
        <v>0.9486832981000001</v>
      </c>
      <c r="CA12" s="90">
        <f t="shared" si="8"/>
        <v>4.254185193273543</v>
      </c>
      <c r="CB12" s="91"/>
      <c r="CC12" s="91"/>
      <c r="CD12" s="91"/>
      <c r="CE12" s="129">
        <v>19.4</v>
      </c>
      <c r="CF12" s="129">
        <v>0.6992058988000001</v>
      </c>
      <c r="CG12" s="106">
        <v>3.6041541175257734</v>
      </c>
      <c r="CH12" s="10">
        <v>313.625</v>
      </c>
      <c r="CI12" s="10">
        <v>218.75161224</v>
      </c>
      <c r="CK12" s="90"/>
      <c r="CL12" s="90"/>
      <c r="CM12" s="90"/>
      <c r="CN12" s="91"/>
      <c r="CO12" s="91"/>
      <c r="CP12" s="91"/>
      <c r="CQ12" s="93">
        <v>49.36200000000001</v>
      </c>
      <c r="CR12" s="93">
        <v>11.461954264241133</v>
      </c>
      <c r="CS12" s="93">
        <v>23.22019825825763</v>
      </c>
      <c r="CT12" s="105">
        <v>5.7142857143</v>
      </c>
      <c r="CU12" s="105">
        <v>3.9880774698</v>
      </c>
      <c r="CV12" s="106"/>
      <c r="CW12" s="93">
        <v>43.43599999999999</v>
      </c>
      <c r="CX12" s="93">
        <v>4.097848215832296</v>
      </c>
      <c r="CY12" s="93">
        <v>9.434220959186613</v>
      </c>
    </row>
    <row r="13" spans="1:103" ht="12.75">
      <c r="A13" s="51" t="s">
        <v>50</v>
      </c>
      <c r="B13" s="89">
        <v>16.09136</v>
      </c>
      <c r="C13" s="89">
        <v>0.0674605597</v>
      </c>
      <c r="D13" s="90">
        <f t="shared" si="2"/>
        <v>0.4192346681697507</v>
      </c>
      <c r="E13" s="89">
        <v>9.372</v>
      </c>
      <c r="F13" s="89">
        <v>0.2961155930451169</v>
      </c>
      <c r="G13" s="91">
        <f t="shared" si="0"/>
        <v>3.159577390579566</v>
      </c>
      <c r="H13" s="92">
        <v>9.7220028</v>
      </c>
      <c r="I13" s="92">
        <v>0.06288718702530378</v>
      </c>
      <c r="J13" s="93">
        <v>0.6468542369202339</v>
      </c>
      <c r="K13" s="89">
        <v>10.75341</v>
      </c>
      <c r="L13" s="89">
        <v>0.035260221528</v>
      </c>
      <c r="M13" s="106">
        <f t="shared" si="3"/>
        <v>0.32789804841440995</v>
      </c>
      <c r="N13" s="92">
        <v>9.8613137</v>
      </c>
      <c r="O13" s="92">
        <v>0.04632087073411566</v>
      </c>
      <c r="P13" s="93">
        <v>0.469723123544033</v>
      </c>
      <c r="Q13" s="26">
        <v>9.5</v>
      </c>
      <c r="R13" s="26">
        <v>1.4142135624</v>
      </c>
      <c r="S13" s="6"/>
      <c r="T13" s="2"/>
      <c r="W13" s="17"/>
      <c r="X13" s="17"/>
      <c r="Y13" s="17"/>
      <c r="Z13" s="17"/>
      <c r="AA13" s="17"/>
      <c r="AB13" s="17"/>
      <c r="AC13" s="22"/>
      <c r="AD13" s="22"/>
      <c r="AE13" s="4"/>
      <c r="AF13" s="109">
        <v>0.17092000000000002</v>
      </c>
      <c r="AG13" s="109">
        <v>0.00482557999</v>
      </c>
      <c r="AH13" s="90">
        <f t="shared" si="4"/>
        <v>2.823297443248303</v>
      </c>
      <c r="AI13" s="113">
        <v>0.11860129999999999</v>
      </c>
      <c r="AJ13" s="113">
        <v>0.006749579510359648</v>
      </c>
      <c r="AK13" s="93">
        <v>5.690982738266484</v>
      </c>
      <c r="AL13" s="109">
        <v>0.13582</v>
      </c>
      <c r="AM13" s="109">
        <v>0.0089062774366</v>
      </c>
      <c r="AN13" s="106">
        <f t="shared" si="5"/>
        <v>6.557412337358268</v>
      </c>
      <c r="AO13" s="113">
        <v>0.1231311</v>
      </c>
      <c r="AP13" s="113">
        <v>0.0059449261</v>
      </c>
      <c r="AQ13" s="93">
        <v>4.8281271742</v>
      </c>
      <c r="AR13" s="10"/>
      <c r="AS13" s="10"/>
      <c r="AT13" s="16"/>
      <c r="AU13" s="108">
        <v>1601.9</v>
      </c>
      <c r="AV13" s="90">
        <v>19.4276435</v>
      </c>
      <c r="AW13" s="90">
        <f t="shared" si="6"/>
        <v>1.2127875335539047</v>
      </c>
      <c r="AX13" s="111">
        <v>1157.9999999999998</v>
      </c>
      <c r="AY13" s="91">
        <v>34.253953543106974</v>
      </c>
      <c r="AZ13" s="91">
        <f t="shared" si="1"/>
        <v>2.958027076261397</v>
      </c>
      <c r="BA13" s="115">
        <v>1216.557</v>
      </c>
      <c r="BB13" s="93">
        <v>51.92566525546124</v>
      </c>
      <c r="BC13" s="93">
        <v>4.26824762468682</v>
      </c>
      <c r="BD13" s="115">
        <v>1688.423</v>
      </c>
      <c r="BE13" s="93">
        <v>41.02375789980995</v>
      </c>
      <c r="BF13" s="93">
        <v>2.4297085445892384</v>
      </c>
      <c r="BG13" s="116"/>
      <c r="BH13" s="116"/>
      <c r="BI13" s="90"/>
      <c r="BJ13" s="26">
        <v>4.42857143</v>
      </c>
      <c r="BK13" s="26">
        <v>0.78679579</v>
      </c>
      <c r="BL13" s="6"/>
      <c r="BN13" s="3"/>
      <c r="BO13" s="3"/>
      <c r="BP13" s="18">
        <v>3.46125</v>
      </c>
      <c r="BQ13" s="18">
        <v>0.7798065236234651</v>
      </c>
      <c r="BR13" s="18"/>
      <c r="BS13" s="17">
        <v>4.735999999999999</v>
      </c>
      <c r="BT13" s="17">
        <v>1.2689820942612058</v>
      </c>
      <c r="BU13" s="17">
        <v>26.794385436258572</v>
      </c>
      <c r="BV13" s="17">
        <v>4.735999999999999</v>
      </c>
      <c r="BW13" s="17">
        <v>1.2689820942612058</v>
      </c>
      <c r="BX13" s="4">
        <v>26.8</v>
      </c>
      <c r="BY13" s="116">
        <v>3.6666666667000003</v>
      </c>
      <c r="BZ13" s="116">
        <v>0.7071067812</v>
      </c>
      <c r="CA13" s="90"/>
      <c r="CB13" s="91"/>
      <c r="CC13" s="91"/>
      <c r="CD13" s="91"/>
      <c r="CE13" s="129">
        <v>1.1</v>
      </c>
      <c r="CF13" s="129">
        <v>0.5676462122</v>
      </c>
      <c r="CG13" s="106">
        <v>51.60420110909091</v>
      </c>
      <c r="CK13" s="108">
        <v>3303.2</v>
      </c>
      <c r="CL13" s="90">
        <v>24.0453276</v>
      </c>
      <c r="CM13" s="90">
        <f t="shared" si="10"/>
        <v>0.7279404093000726</v>
      </c>
      <c r="CN13" s="91">
        <v>2287</v>
      </c>
      <c r="CO13" s="91">
        <v>84.8593607748203</v>
      </c>
      <c r="CP13" s="91">
        <f>100*CO13/CN13</f>
        <v>3.7105098720953347</v>
      </c>
      <c r="CQ13" s="93">
        <v>2020.616</v>
      </c>
      <c r="CR13" s="93">
        <v>24.35120996309362</v>
      </c>
      <c r="CS13" s="93">
        <v>1.205137936307226</v>
      </c>
      <c r="CT13" s="100">
        <v>2055.7</v>
      </c>
      <c r="CU13" s="106">
        <v>23.926043458</v>
      </c>
      <c r="CV13" s="106">
        <f>CU13/CT13*100</f>
        <v>1.163887895023593</v>
      </c>
      <c r="CW13" s="93">
        <v>1889.3</v>
      </c>
      <c r="CX13" s="93">
        <v>22.19962011686981</v>
      </c>
      <c r="CY13" s="94">
        <v>1.2</v>
      </c>
    </row>
    <row r="14" spans="5:94" ht="12.75">
      <c r="E14" s="109"/>
      <c r="F14" s="109"/>
      <c r="N14" s="91"/>
      <c r="O14" s="91"/>
      <c r="T14" s="2"/>
      <c r="Z14" s="7"/>
      <c r="AC14" s="2"/>
      <c r="AD14" s="2"/>
      <c r="AL14" s="89"/>
      <c r="AM14" s="89"/>
      <c r="AN14" s="91"/>
      <c r="AQ14" s="91"/>
      <c r="AR14" s="3"/>
      <c r="AS14" s="3"/>
      <c r="AT14" s="3"/>
      <c r="AU14" s="91"/>
      <c r="AV14" s="91"/>
      <c r="AW14" s="91"/>
      <c r="AY14" s="89"/>
      <c r="AZ14" s="91"/>
      <c r="BD14" s="91"/>
      <c r="BE14" s="91"/>
      <c r="BF14" s="91"/>
      <c r="BG14" s="91"/>
      <c r="BH14" s="91"/>
      <c r="BI14" s="91"/>
      <c r="BO14" s="3"/>
      <c r="BX14" s="3"/>
      <c r="CB14" s="91"/>
      <c r="CC14" s="91"/>
      <c r="CD14" s="91"/>
      <c r="CH14" s="28"/>
      <c r="CI14" s="28"/>
      <c r="CN14" s="109"/>
      <c r="CO14" s="109"/>
      <c r="CP14" s="91"/>
    </row>
    <row r="15" spans="1:103" s="1" customFormat="1" ht="12.75">
      <c r="A15" s="50" t="s">
        <v>65</v>
      </c>
      <c r="B15" s="84"/>
      <c r="C15" s="84"/>
      <c r="D15" s="84">
        <f>AVERAGE(D4:D13)</f>
        <v>0.40153694644422566</v>
      </c>
      <c r="E15" s="98"/>
      <c r="F15" s="84"/>
      <c r="G15" s="84">
        <f>AVERAGE(G4:G13)</f>
        <v>2.298545975379188</v>
      </c>
      <c r="H15" s="86"/>
      <c r="I15" s="86"/>
      <c r="J15" s="84">
        <f>AVERAGE(J4:J13)</f>
        <v>0.6448543284571028</v>
      </c>
      <c r="K15" s="84"/>
      <c r="L15" s="84"/>
      <c r="M15" s="84">
        <f>AVERAGE(M4:M13)</f>
        <v>0.4493695738945691</v>
      </c>
      <c r="N15" s="86"/>
      <c r="O15" s="86"/>
      <c r="P15" s="84">
        <f>AVERAGE(P4:P13)</f>
        <v>0.5114089798006479</v>
      </c>
      <c r="Q15" s="11"/>
      <c r="R15" s="11"/>
      <c r="S15" s="11">
        <f>AVERAGE(S4:S13)</f>
        <v>13.797812902396254</v>
      </c>
      <c r="U15" s="11"/>
      <c r="V15" s="11">
        <f>AVERAGE(V4:V13)</f>
        <v>39.18205255938639</v>
      </c>
      <c r="W15" s="11"/>
      <c r="X15" s="11"/>
      <c r="Y15" s="11">
        <f>AVERAGE(Y4:Y13)</f>
        <v>9.216647876098992</v>
      </c>
      <c r="Z15" s="11"/>
      <c r="AA15" s="11"/>
      <c r="AB15" s="11">
        <f>AVERAGE(AB4:AB13)</f>
        <v>23.655185268750877</v>
      </c>
      <c r="AC15" s="11"/>
      <c r="AD15" s="11"/>
      <c r="AE15" s="11"/>
      <c r="AF15" s="84"/>
      <c r="AG15" s="84"/>
      <c r="AH15" s="84">
        <f>AVERAGE(AH4:AH13)</f>
        <v>1.708653636841328</v>
      </c>
      <c r="AI15" s="112"/>
      <c r="AJ15" s="112"/>
      <c r="AK15" s="84">
        <f>AVERAGE(AK4:AK13)</f>
        <v>2.3549513815540393</v>
      </c>
      <c r="AL15" s="84"/>
      <c r="AM15" s="84"/>
      <c r="AN15" s="84">
        <f>AVERAGE(AN4:AN13)</f>
        <v>4.225124053704496</v>
      </c>
      <c r="AO15" s="112"/>
      <c r="AP15" s="112"/>
      <c r="AQ15" s="84">
        <f>AVERAGE(AQ4:AQ13)</f>
        <v>1.4675069440600002</v>
      </c>
      <c r="AT15" s="11"/>
      <c r="AU15" s="83"/>
      <c r="AV15" s="83"/>
      <c r="AW15" s="84">
        <f>AVERAGE(AW4:AW13)</f>
        <v>1.4997402866594325</v>
      </c>
      <c r="AX15" s="98"/>
      <c r="AY15" s="112"/>
      <c r="AZ15" s="84">
        <f>AVERAGE(AZ4:AZ13)</f>
        <v>3.647505536292654</v>
      </c>
      <c r="BA15" s="98"/>
      <c r="BB15" s="84"/>
      <c r="BC15" s="84">
        <f>AVERAGE(BC4:BC13)</f>
        <v>5.898804173810456</v>
      </c>
      <c r="BD15" s="83"/>
      <c r="BE15" s="83"/>
      <c r="BF15" s="84">
        <f>AVERAGE(BF4:BF13)</f>
        <v>3.7119277090319884</v>
      </c>
      <c r="BG15" s="83"/>
      <c r="BH15" s="83"/>
      <c r="BI15" s="84">
        <f>AVERAGE(BI4:BI13)</f>
        <v>3.215124776974155</v>
      </c>
      <c r="BL15" s="11">
        <f>AVERAGE(BL4:BL13)</f>
        <v>5.044083707499605</v>
      </c>
      <c r="BO15" s="11">
        <f>AVERAGE(BO4:BO13)</f>
        <v>29.182184620397194</v>
      </c>
      <c r="BP15" s="11"/>
      <c r="BQ15" s="11"/>
      <c r="BR15" s="11">
        <f>AVERAGE(BR4:BR13)</f>
        <v>7.418371175337984</v>
      </c>
      <c r="BU15" s="11">
        <f>AVERAGE(BU4:BU13)</f>
        <v>23.882890320916115</v>
      </c>
      <c r="BX15" s="11">
        <f>AVERAGE(BX4:BX13)</f>
        <v>12.005578516645452</v>
      </c>
      <c r="BY15" s="83"/>
      <c r="BZ15" s="83"/>
      <c r="CA15" s="84">
        <f>AVERAGE(CA4:CA13)</f>
        <v>7.992070012203246</v>
      </c>
      <c r="CB15" s="84"/>
      <c r="CC15" s="84"/>
      <c r="CD15" s="84"/>
      <c r="CE15" s="83"/>
      <c r="CF15" s="83"/>
      <c r="CG15" s="84">
        <f>AVERAGE(CG4:CG13)</f>
        <v>11.229648378222084</v>
      </c>
      <c r="CJ15" s="11">
        <f>AVERAGE(CJ4:CJ13)</f>
        <v>52.62491094767154</v>
      </c>
      <c r="CK15" s="83"/>
      <c r="CL15" s="83"/>
      <c r="CM15" s="84">
        <f>AVERAGE(CM4:CM13)</f>
        <v>12.783437758218298</v>
      </c>
      <c r="CN15" s="112"/>
      <c r="CO15" s="112"/>
      <c r="CP15" s="84">
        <f>AVERAGE(CP4:CP13)</f>
        <v>8.05987032539345</v>
      </c>
      <c r="CQ15" s="84"/>
      <c r="CR15" s="84"/>
      <c r="CS15" s="84">
        <f>AVERAGE(CS4:CS13)</f>
        <v>13.424844718632775</v>
      </c>
      <c r="CT15" s="83"/>
      <c r="CU15" s="83"/>
      <c r="CV15" s="84">
        <f>AVERAGE(CV4:CV13)</f>
        <v>24.52859221411317</v>
      </c>
      <c r="CW15" s="83"/>
      <c r="CX15" s="83"/>
      <c r="CY15" s="84">
        <f>AVERAGE(CY4:CY13)</f>
        <v>9.300233035826842</v>
      </c>
    </row>
    <row r="16" spans="32:40" ht="12.75">
      <c r="AF16" s="108"/>
      <c r="AG16" s="108"/>
      <c r="AH16" s="90"/>
      <c r="AL16" s="100"/>
      <c r="AM16" s="100"/>
      <c r="AN16" s="106"/>
    </row>
    <row r="17" spans="1:103" s="11" customFormat="1" ht="12.75">
      <c r="A17" s="60" t="s">
        <v>66</v>
      </c>
      <c r="B17" s="84"/>
      <c r="C17" s="84"/>
      <c r="D17" s="84">
        <f>AVERAGE(D15,G15,J15,M15,P15)</f>
        <v>0.8611431607951466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S17" s="11">
        <f>AVERAGE(S15,V15,Y15,AB15)</f>
        <v>21.462924651658128</v>
      </c>
      <c r="AF17" s="97"/>
      <c r="AG17" s="97"/>
      <c r="AH17" s="97">
        <f>AVERAGE(AH15,AK15,AN15,AQ15)</f>
        <v>2.439059004039966</v>
      </c>
      <c r="AI17" s="84"/>
      <c r="AJ17" s="84"/>
      <c r="AK17" s="84"/>
      <c r="AL17" s="99"/>
      <c r="AM17" s="99"/>
      <c r="AN17" s="99"/>
      <c r="AO17" s="124"/>
      <c r="AP17" s="124"/>
      <c r="AQ17" s="124"/>
      <c r="AR17" s="42"/>
      <c r="AS17" s="42"/>
      <c r="AT17" s="42"/>
      <c r="AU17" s="84"/>
      <c r="AV17" s="84"/>
      <c r="AW17" s="84">
        <f>AVERAGE(AW15,AZ15,BC15,BF15,BI15)</f>
        <v>3.5946204965537367</v>
      </c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L17" s="11">
        <f>AVERAGE(BL15,BO15,BR15,BU15,BX15)</f>
        <v>15.50662166815927</v>
      </c>
      <c r="BV17" s="61"/>
      <c r="BW17" s="61"/>
      <c r="BX17" s="61"/>
      <c r="BY17" s="124"/>
      <c r="BZ17" s="84"/>
      <c r="CA17" s="84">
        <f>AVERAGE(CA15,CG15)</f>
        <v>9.610859195212665</v>
      </c>
      <c r="CB17" s="84"/>
      <c r="CC17" s="84"/>
      <c r="CD17" s="84"/>
      <c r="CE17" s="84"/>
      <c r="CF17" s="84"/>
      <c r="CG17" s="84"/>
      <c r="CK17" s="84"/>
      <c r="CL17" s="84"/>
      <c r="CM17" s="84">
        <f>AVERAGE(CM15,CP15,CS15,CV15,CY15)</f>
        <v>13.619395610436907</v>
      </c>
      <c r="CN17" s="84"/>
      <c r="CO17" s="84"/>
      <c r="CP17" s="84"/>
      <c r="CQ17" s="84"/>
      <c r="CR17" s="84"/>
      <c r="CS17" s="84"/>
      <c r="CT17" s="99"/>
      <c r="CU17" s="99"/>
      <c r="CV17" s="99"/>
      <c r="CW17" s="124"/>
      <c r="CX17" s="124"/>
      <c r="CY17" s="124"/>
    </row>
    <row r="18" spans="1:103" s="11" customFormat="1" ht="12.75">
      <c r="A18" s="60" t="s">
        <v>67</v>
      </c>
      <c r="B18" s="84"/>
      <c r="C18" s="84"/>
      <c r="D18" s="84">
        <f>STDEV(D15,G15,J15,M15,P15)</f>
        <v>0.8087053027622488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S18" s="11">
        <f>STDEV(S15,V15,Y15,AB15)</f>
        <v>13.260200267667681</v>
      </c>
      <c r="AF18" s="97"/>
      <c r="AG18" s="97"/>
      <c r="AH18" s="97">
        <f>STDEV(AH15,AK15,AN15,AQ15)</f>
        <v>1.248266512605553</v>
      </c>
      <c r="AI18" s="84"/>
      <c r="AJ18" s="84"/>
      <c r="AK18" s="84"/>
      <c r="AL18" s="99"/>
      <c r="AM18" s="99"/>
      <c r="AN18" s="99"/>
      <c r="AO18" s="124"/>
      <c r="AP18" s="124"/>
      <c r="AQ18" s="124"/>
      <c r="AR18" s="42"/>
      <c r="AS18" s="42"/>
      <c r="AT18" s="42"/>
      <c r="AU18" s="84"/>
      <c r="AV18" s="84"/>
      <c r="AW18" s="84">
        <f>STDEV(AW15,AZ15,BC15,BF15,BI15)</f>
        <v>1.5699012965032189</v>
      </c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L18" s="11">
        <f>STDEV(BL15,BO15,BR15,BU15,BX15)</f>
        <v>10.539505424418758</v>
      </c>
      <c r="BV18" s="61"/>
      <c r="BW18" s="61"/>
      <c r="BX18" s="61"/>
      <c r="BY18" s="124"/>
      <c r="BZ18" s="84"/>
      <c r="CA18" s="84">
        <f>STDEV(CA15,CG15)</f>
        <v>2.2893136172347823</v>
      </c>
      <c r="CB18" s="84"/>
      <c r="CC18" s="84"/>
      <c r="CD18" s="84"/>
      <c r="CE18" s="84"/>
      <c r="CF18" s="84"/>
      <c r="CG18" s="84"/>
      <c r="CK18" s="84"/>
      <c r="CL18" s="84"/>
      <c r="CM18" s="84">
        <f>STDEV(CM15,CP15,CS15,CV15,CY15)</f>
        <v>6.505972887639462</v>
      </c>
      <c r="CN18" s="84"/>
      <c r="CO18" s="84"/>
      <c r="CP18" s="84"/>
      <c r="CQ18" s="84"/>
      <c r="CR18" s="84"/>
      <c r="CS18" s="84"/>
      <c r="CT18" s="99"/>
      <c r="CU18" s="99"/>
      <c r="CV18" s="99"/>
      <c r="CW18" s="124"/>
      <c r="CX18" s="124"/>
      <c r="CY18" s="124"/>
    </row>
    <row r="19" spans="32:103" ht="12.75">
      <c r="AF19" s="108"/>
      <c r="AG19" s="108"/>
      <c r="AH19" s="90"/>
      <c r="AL19" s="100"/>
      <c r="AM19" s="100"/>
      <c r="AN19" s="106"/>
      <c r="AO19" s="113"/>
      <c r="AP19" s="113"/>
      <c r="AQ19" s="114"/>
      <c r="AR19" s="16"/>
      <c r="AS19" s="16"/>
      <c r="AT19" s="16"/>
      <c r="BV19" s="3"/>
      <c r="BW19" s="3"/>
      <c r="BX19" s="52"/>
      <c r="BY19" s="91"/>
      <c r="CE19" s="106"/>
      <c r="CF19" s="106"/>
      <c r="CG19" s="106"/>
      <c r="CH19" s="32"/>
      <c r="CI19" s="33"/>
      <c r="CT19" s="105"/>
      <c r="CU19" s="105"/>
      <c r="CV19" s="106"/>
      <c r="CW19" s="91"/>
      <c r="CX19" s="114"/>
      <c r="CY19" s="91"/>
    </row>
    <row r="20" spans="32:103" ht="12.75">
      <c r="AF20" s="108"/>
      <c r="AG20" s="108"/>
      <c r="AH20" s="90"/>
      <c r="AL20" s="100"/>
      <c r="AM20" s="100"/>
      <c r="AN20" s="106"/>
      <c r="AO20" s="113"/>
      <c r="AP20" s="113"/>
      <c r="AQ20" s="114"/>
      <c r="AR20" s="16"/>
      <c r="AS20" s="16"/>
      <c r="AT20" s="16"/>
      <c r="BV20" s="17"/>
      <c r="BW20" s="17"/>
      <c r="BX20" s="52"/>
      <c r="BY20" s="93"/>
      <c r="CE20" s="106"/>
      <c r="CF20" s="106"/>
      <c r="CG20" s="106"/>
      <c r="CH20" s="32"/>
      <c r="CI20" s="33"/>
      <c r="CT20" s="106"/>
      <c r="CU20" s="106"/>
      <c r="CV20" s="106"/>
      <c r="CW20" s="93"/>
      <c r="CX20" s="114"/>
      <c r="CY20" s="93"/>
    </row>
    <row r="21" spans="32:103" ht="12.75">
      <c r="AF21" s="108"/>
      <c r="AG21" s="108"/>
      <c r="AH21" s="90"/>
      <c r="AL21" s="100"/>
      <c r="AM21" s="100"/>
      <c r="AN21" s="106"/>
      <c r="AO21" s="113"/>
      <c r="AP21" s="113"/>
      <c r="AQ21" s="114"/>
      <c r="AR21" s="16"/>
      <c r="AS21" s="16"/>
      <c r="AT21" s="16"/>
      <c r="BV21" s="17"/>
      <c r="BW21" s="17"/>
      <c r="BX21" s="52"/>
      <c r="BY21" s="93"/>
      <c r="CE21" s="106"/>
      <c r="CF21" s="106"/>
      <c r="CG21" s="106"/>
      <c r="CH21" s="32"/>
      <c r="CI21" s="33"/>
      <c r="CT21" s="106"/>
      <c r="CU21" s="106"/>
      <c r="CV21" s="106"/>
      <c r="CW21" s="93"/>
      <c r="CX21" s="114"/>
      <c r="CY21" s="93"/>
    </row>
    <row r="22" spans="32:103" ht="12.75">
      <c r="AF22" s="108"/>
      <c r="AG22" s="108"/>
      <c r="AH22" s="90"/>
      <c r="AL22" s="100"/>
      <c r="AM22" s="100"/>
      <c r="AN22" s="106"/>
      <c r="AO22" s="113"/>
      <c r="AP22" s="113"/>
      <c r="AQ22" s="114"/>
      <c r="AR22" s="16"/>
      <c r="AS22" s="16"/>
      <c r="AT22" s="16"/>
      <c r="BV22" s="17"/>
      <c r="BW22" s="17"/>
      <c r="BX22" s="52"/>
      <c r="BY22" s="93"/>
      <c r="CE22" s="106"/>
      <c r="CF22" s="106"/>
      <c r="CG22" s="106"/>
      <c r="CH22" s="32"/>
      <c r="CI22" s="33"/>
      <c r="CT22" s="105"/>
      <c r="CU22" s="105"/>
      <c r="CV22" s="106"/>
      <c r="CW22" s="93"/>
      <c r="CX22" s="114"/>
      <c r="CY22" s="93"/>
    </row>
    <row r="23" spans="32:103" ht="12.75">
      <c r="AF23" s="108"/>
      <c r="AG23" s="108"/>
      <c r="AH23" s="90"/>
      <c r="AL23" s="100"/>
      <c r="AM23" s="100"/>
      <c r="AN23" s="106"/>
      <c r="AO23" s="113"/>
      <c r="AP23" s="113"/>
      <c r="AQ23" s="114"/>
      <c r="AR23" s="16"/>
      <c r="AS23" s="16"/>
      <c r="AT23" s="16"/>
      <c r="BV23" s="17"/>
      <c r="BW23" s="17"/>
      <c r="BX23" s="52"/>
      <c r="BY23" s="93"/>
      <c r="CE23" s="106"/>
      <c r="CF23" s="106"/>
      <c r="CG23" s="106"/>
      <c r="CH23" s="34"/>
      <c r="CI23" s="35"/>
      <c r="CJ23" s="3"/>
      <c r="CT23" s="105"/>
      <c r="CU23" s="105"/>
      <c r="CV23" s="106"/>
      <c r="CW23" s="93"/>
      <c r="CX23" s="114"/>
      <c r="CY23" s="93"/>
    </row>
    <row r="24" spans="32:103" ht="12.75">
      <c r="AF24" s="108"/>
      <c r="AG24" s="108"/>
      <c r="AH24" s="90"/>
      <c r="AL24" s="100"/>
      <c r="AM24" s="100"/>
      <c r="AN24" s="106"/>
      <c r="AO24" s="113"/>
      <c r="AP24" s="113"/>
      <c r="AQ24" s="114"/>
      <c r="AR24" s="16"/>
      <c r="AS24" s="16"/>
      <c r="AT24" s="16"/>
      <c r="BV24" s="17"/>
      <c r="BW24" s="17"/>
      <c r="BX24" s="52"/>
      <c r="BY24" s="93"/>
      <c r="CE24" s="106"/>
      <c r="CF24" s="106"/>
      <c r="CG24" s="106"/>
      <c r="CH24" s="32"/>
      <c r="CI24" s="33"/>
      <c r="CJ24" s="3"/>
      <c r="CT24" s="106"/>
      <c r="CU24" s="106"/>
      <c r="CV24" s="106"/>
      <c r="CW24" s="93"/>
      <c r="CX24" s="114"/>
      <c r="CY24" s="93"/>
    </row>
    <row r="25" spans="32:103" ht="12.75">
      <c r="AF25" s="108"/>
      <c r="AG25" s="108"/>
      <c r="AH25" s="90"/>
      <c r="AL25" s="100"/>
      <c r="AM25" s="100"/>
      <c r="AN25" s="106"/>
      <c r="AO25" s="113"/>
      <c r="AP25" s="113"/>
      <c r="AQ25" s="114"/>
      <c r="AR25" s="16"/>
      <c r="AS25" s="16"/>
      <c r="AT25" s="16"/>
      <c r="BV25" s="17"/>
      <c r="BW25" s="17"/>
      <c r="BX25" s="52"/>
      <c r="BY25" s="93"/>
      <c r="CE25" s="106"/>
      <c r="CF25" s="106"/>
      <c r="CG25" s="106"/>
      <c r="CH25" s="34"/>
      <c r="CI25" s="35"/>
      <c r="CJ25" s="3"/>
      <c r="CT25" s="105"/>
      <c r="CU25" s="105"/>
      <c r="CV25" s="106"/>
      <c r="CW25" s="93"/>
      <c r="CX25" s="114"/>
      <c r="CY25" s="93"/>
    </row>
    <row r="26" spans="41:103" ht="12.75">
      <c r="AO26" s="113"/>
      <c r="AP26" s="113"/>
      <c r="AQ26" s="114"/>
      <c r="AR26" s="16"/>
      <c r="AS26" s="16"/>
      <c r="AT26" s="16"/>
      <c r="BV26" s="17"/>
      <c r="BW26" s="17"/>
      <c r="BX26" s="52"/>
      <c r="BY26" s="93"/>
      <c r="CE26" s="106"/>
      <c r="CF26" s="106"/>
      <c r="CG26" s="106"/>
      <c r="CH26" s="32"/>
      <c r="CI26" s="33"/>
      <c r="CT26" s="100"/>
      <c r="CU26" s="106"/>
      <c r="CV26" s="106"/>
      <c r="CW26" s="93"/>
      <c r="CX26" s="114"/>
      <c r="CY26" s="93"/>
    </row>
    <row r="27" spans="83:87" ht="12.75">
      <c r="CE27" s="106"/>
      <c r="CF27" s="106"/>
      <c r="CG27" s="106"/>
      <c r="CH27" s="32"/>
      <c r="CI27" s="33"/>
    </row>
    <row r="28" spans="83:85" ht="12.75">
      <c r="CE28" s="105"/>
      <c r="CF28" s="105"/>
      <c r="CG28" s="106"/>
    </row>
  </sheetData>
  <mergeCells count="43">
    <mergeCell ref="BY1:CG1"/>
    <mergeCell ref="CH1:CJ1"/>
    <mergeCell ref="CK1:CY1"/>
    <mergeCell ref="AU1:BI1"/>
    <mergeCell ref="BP2:BR2"/>
    <mergeCell ref="BJ1:BX1"/>
    <mergeCell ref="B1:P1"/>
    <mergeCell ref="Q1:AE1"/>
    <mergeCell ref="AF1:AQ1"/>
    <mergeCell ref="AR1:AT1"/>
    <mergeCell ref="BM2:BO2"/>
    <mergeCell ref="AO2:AQ2"/>
    <mergeCell ref="AU2:AW2"/>
    <mergeCell ref="BG2:BI2"/>
    <mergeCell ref="T2:V2"/>
    <mergeCell ref="H2:J2"/>
    <mergeCell ref="W2:Y2"/>
    <mergeCell ref="AI2:AK2"/>
    <mergeCell ref="CT2:CV2"/>
    <mergeCell ref="CW2:CY2"/>
    <mergeCell ref="CH2:CJ2"/>
    <mergeCell ref="CN2:CP2"/>
    <mergeCell ref="CQ2:CS2"/>
    <mergeCell ref="AF2:AH2"/>
    <mergeCell ref="AL2:AN2"/>
    <mergeCell ref="CE2:CG2"/>
    <mergeCell ref="CK2:CM2"/>
    <mergeCell ref="CB2:CD2"/>
    <mergeCell ref="BD2:BF2"/>
    <mergeCell ref="BJ2:BL2"/>
    <mergeCell ref="BS2:BU2"/>
    <mergeCell ref="BV2:BX2"/>
    <mergeCell ref="BY2:CA2"/>
    <mergeCell ref="BA2:BC2"/>
    <mergeCell ref="B2:D2"/>
    <mergeCell ref="K2:M2"/>
    <mergeCell ref="N2:P2"/>
    <mergeCell ref="Q2:S2"/>
    <mergeCell ref="E2:G2"/>
    <mergeCell ref="AR2:AT2"/>
    <mergeCell ref="AX2:AZ2"/>
    <mergeCell ref="Z2:AB2"/>
    <mergeCell ref="AC2:AE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8"/>
  <sheetViews>
    <sheetView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/>
  <cols>
    <col min="1" max="1" width="9.8515625" style="50" bestFit="1" customWidth="1"/>
    <col min="2" max="4" width="9.140625" style="95" customWidth="1"/>
    <col min="5" max="7" width="9.140625" style="37" customWidth="1"/>
    <col min="8" max="8" width="7.140625" style="37" customWidth="1"/>
    <col min="9" max="9" width="7.28125" style="37" customWidth="1"/>
    <col min="10" max="10" width="6.57421875" style="37" customWidth="1"/>
    <col min="11" max="11" width="8.140625" style="38" customWidth="1"/>
    <col min="12" max="13" width="8.8515625" style="3" customWidth="1"/>
    <col min="14" max="14" width="9.8515625" style="2" customWidth="1"/>
    <col min="15" max="15" width="6.140625" style="2" customWidth="1"/>
    <col min="16" max="16" width="7.421875" style="2" customWidth="1"/>
    <col min="17" max="17" width="7.57421875" style="3" customWidth="1"/>
    <col min="18" max="18" width="6.28125" style="3" customWidth="1"/>
    <col min="19" max="19" width="7.140625" style="2" customWidth="1"/>
    <col min="20" max="20" width="8.00390625" style="95" customWidth="1"/>
    <col min="21" max="21" width="7.7109375" style="95" customWidth="1"/>
    <col min="22" max="22" width="8.57421875" style="95" customWidth="1"/>
    <col min="23" max="23" width="8.00390625" style="95" customWidth="1"/>
    <col min="24" max="24" width="6.00390625" style="95" customWidth="1"/>
    <col min="25" max="25" width="7.28125" style="95" customWidth="1"/>
    <col min="26" max="26" width="6.140625" style="2" customWidth="1"/>
    <col min="27" max="27" width="6.28125" style="2" customWidth="1"/>
    <col min="28" max="28" width="7.140625" style="2" customWidth="1"/>
    <col min="29" max="29" width="9.00390625" style="95" customWidth="1"/>
    <col min="30" max="30" width="8.28125" style="95" customWidth="1"/>
    <col min="31" max="31" width="7.7109375" style="95" customWidth="1"/>
    <col min="32" max="32" width="7.8515625" style="95" customWidth="1"/>
    <col min="33" max="34" width="9.140625" style="95" customWidth="1"/>
    <col min="35" max="37" width="6.421875" style="91" customWidth="1"/>
    <col min="38" max="40" width="9.140625" style="95" customWidth="1"/>
    <col min="41" max="41" width="6.8515625" style="95" customWidth="1"/>
    <col min="42" max="43" width="6.00390625" style="95" customWidth="1"/>
    <col min="44" max="44" width="7.28125" style="2" customWidth="1"/>
    <col min="45" max="45" width="7.421875" style="2" customWidth="1"/>
    <col min="46" max="46" width="6.57421875" style="2" customWidth="1"/>
    <col min="47" max="48" width="9.57421875" style="22" customWidth="1"/>
    <col min="49" max="49" width="9.57421875" style="3" customWidth="1"/>
    <col min="50" max="51" width="9.140625" style="22" customWidth="1"/>
    <col min="52" max="52" width="9.140625" style="2" customWidth="1"/>
    <col min="53" max="53" width="7.57421875" style="22" customWidth="1"/>
    <col min="54" max="54" width="6.421875" style="22" customWidth="1"/>
    <col min="55" max="55" width="6.421875" style="2" customWidth="1"/>
    <col min="56" max="56" width="7.28125" style="95" customWidth="1"/>
    <col min="57" max="58" width="9.140625" style="95" customWidth="1"/>
    <col min="59" max="61" width="8.140625" style="91" customWidth="1"/>
    <col min="62" max="67" width="8.8515625" style="95" customWidth="1"/>
    <col min="68" max="70" width="7.8515625" style="3" customWidth="1"/>
    <col min="71" max="73" width="8.8515625" style="2" customWidth="1"/>
    <col min="74" max="76" width="8.8515625" style="95" customWidth="1"/>
    <col min="77" max="79" width="6.421875" style="91" customWidth="1"/>
    <col min="80" max="85" width="8.8515625" style="95" customWidth="1"/>
    <col min="86" max="86" width="8.8515625" style="37" customWidth="1"/>
    <col min="87" max="16384" width="8.8515625" style="2" customWidth="1"/>
  </cols>
  <sheetData>
    <row r="1" spans="1:88" s="43" customFormat="1" ht="12.75">
      <c r="A1" s="49"/>
      <c r="B1" s="188" t="s">
        <v>16</v>
      </c>
      <c r="C1" s="188"/>
      <c r="D1" s="188"/>
      <c r="E1" s="210" t="s">
        <v>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11" t="s">
        <v>18</v>
      </c>
      <c r="U1" s="212"/>
      <c r="V1" s="212"/>
      <c r="W1" s="212"/>
      <c r="X1" s="212"/>
      <c r="Y1" s="212"/>
      <c r="Z1" s="197" t="s">
        <v>36</v>
      </c>
      <c r="AA1" s="138"/>
      <c r="AB1" s="138"/>
      <c r="AC1" s="159" t="s">
        <v>19</v>
      </c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197" t="s">
        <v>63</v>
      </c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89" t="s">
        <v>20</v>
      </c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1" t="s">
        <v>21</v>
      </c>
      <c r="BQ1" s="138"/>
      <c r="BR1" s="138"/>
      <c r="BS1" s="138"/>
      <c r="BT1" s="138"/>
      <c r="BU1" s="138"/>
      <c r="BV1" s="190" t="s">
        <v>22</v>
      </c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197" t="s">
        <v>53</v>
      </c>
      <c r="CI1" s="138"/>
      <c r="CJ1" s="138"/>
    </row>
    <row r="2" spans="1:88" s="48" customFormat="1" ht="12.75">
      <c r="A2" s="49"/>
      <c r="B2" s="187" t="s">
        <v>56</v>
      </c>
      <c r="C2" s="187"/>
      <c r="D2" s="160"/>
      <c r="E2" s="210" t="s">
        <v>34</v>
      </c>
      <c r="F2" s="161"/>
      <c r="G2" s="161"/>
      <c r="H2" s="201" t="s">
        <v>58</v>
      </c>
      <c r="I2" s="201"/>
      <c r="J2" s="201"/>
      <c r="K2" s="184" t="s">
        <v>59</v>
      </c>
      <c r="L2" s="184"/>
      <c r="M2" s="184"/>
      <c r="N2" s="210" t="s">
        <v>56</v>
      </c>
      <c r="O2" s="210"/>
      <c r="P2" s="161"/>
      <c r="Q2" s="201" t="s">
        <v>33</v>
      </c>
      <c r="R2" s="201"/>
      <c r="S2" s="201"/>
      <c r="T2" s="189" t="s">
        <v>58</v>
      </c>
      <c r="U2" s="189"/>
      <c r="V2" s="189"/>
      <c r="W2" s="189" t="s">
        <v>33</v>
      </c>
      <c r="X2" s="189"/>
      <c r="Y2" s="189"/>
      <c r="Z2" s="210" t="s">
        <v>56</v>
      </c>
      <c r="AA2" s="210"/>
      <c r="AB2" s="161"/>
      <c r="AC2" s="187" t="s">
        <v>34</v>
      </c>
      <c r="AD2" s="160"/>
      <c r="AE2" s="160"/>
      <c r="AF2" s="189" t="s">
        <v>58</v>
      </c>
      <c r="AG2" s="189"/>
      <c r="AH2" s="189"/>
      <c r="AI2" s="190" t="s">
        <v>59</v>
      </c>
      <c r="AJ2" s="190"/>
      <c r="AK2" s="190"/>
      <c r="AL2" s="187" t="s">
        <v>56</v>
      </c>
      <c r="AM2" s="187"/>
      <c r="AN2" s="160"/>
      <c r="AO2" s="189" t="s">
        <v>33</v>
      </c>
      <c r="AP2" s="189"/>
      <c r="AQ2" s="189"/>
      <c r="AR2" s="210" t="s">
        <v>34</v>
      </c>
      <c r="AS2" s="161"/>
      <c r="AT2" s="161"/>
      <c r="AU2" s="184" t="s">
        <v>59</v>
      </c>
      <c r="AV2" s="184"/>
      <c r="AW2" s="184"/>
      <c r="AX2" s="210" t="s">
        <v>56</v>
      </c>
      <c r="AY2" s="210"/>
      <c r="AZ2" s="161"/>
      <c r="BA2" s="201" t="s">
        <v>33</v>
      </c>
      <c r="BB2" s="201"/>
      <c r="BC2" s="201"/>
      <c r="BD2" s="187" t="s">
        <v>34</v>
      </c>
      <c r="BE2" s="160"/>
      <c r="BF2" s="160"/>
      <c r="BG2" s="190" t="s">
        <v>59</v>
      </c>
      <c r="BH2" s="190"/>
      <c r="BI2" s="190"/>
      <c r="BJ2" s="187" t="s">
        <v>56</v>
      </c>
      <c r="BK2" s="187"/>
      <c r="BL2" s="160"/>
      <c r="BM2" s="189" t="s">
        <v>33</v>
      </c>
      <c r="BN2" s="189"/>
      <c r="BO2" s="189"/>
      <c r="BP2" s="184" t="s">
        <v>59</v>
      </c>
      <c r="BQ2" s="184"/>
      <c r="BR2" s="184"/>
      <c r="BS2" s="201" t="s">
        <v>33</v>
      </c>
      <c r="BT2" s="201"/>
      <c r="BU2" s="201"/>
      <c r="BV2" s="187" t="s">
        <v>34</v>
      </c>
      <c r="BW2" s="160"/>
      <c r="BX2" s="160"/>
      <c r="BY2" s="190" t="s">
        <v>59</v>
      </c>
      <c r="BZ2" s="190"/>
      <c r="CA2" s="190"/>
      <c r="CB2" s="187" t="s">
        <v>56</v>
      </c>
      <c r="CC2" s="187"/>
      <c r="CD2" s="160"/>
      <c r="CE2" s="189" t="s">
        <v>33</v>
      </c>
      <c r="CF2" s="189"/>
      <c r="CG2" s="189"/>
      <c r="CH2" s="210" t="s">
        <v>56</v>
      </c>
      <c r="CI2" s="210"/>
      <c r="CJ2" s="161"/>
    </row>
    <row r="3" spans="1:88" ht="30">
      <c r="A3" s="50" t="s">
        <v>37</v>
      </c>
      <c r="B3" s="87" t="s">
        <v>38</v>
      </c>
      <c r="C3" s="87" t="s">
        <v>39</v>
      </c>
      <c r="D3" s="88" t="s">
        <v>40</v>
      </c>
      <c r="E3" s="174" t="str">
        <f>'[1]DP6000 with n'!$C$6</f>
        <v>Mean</v>
      </c>
      <c r="F3" s="174" t="str">
        <f>'[1]DP6000 with n'!$D$6</f>
        <v>SD</v>
      </c>
      <c r="G3" s="175" t="s">
        <v>40</v>
      </c>
      <c r="H3" s="46" t="s">
        <v>38</v>
      </c>
      <c r="I3" s="46" t="s">
        <v>39</v>
      </c>
      <c r="J3" s="46" t="s">
        <v>40</v>
      </c>
      <c r="K3" s="46" t="s">
        <v>38</v>
      </c>
      <c r="L3" s="11" t="s">
        <v>39</v>
      </c>
      <c r="M3" s="11" t="s">
        <v>40</v>
      </c>
      <c r="N3" s="30" t="s">
        <v>38</v>
      </c>
      <c r="O3" s="30" t="s">
        <v>39</v>
      </c>
      <c r="P3" s="14" t="s">
        <v>40</v>
      </c>
      <c r="Q3" s="11" t="s">
        <v>38</v>
      </c>
      <c r="R3" s="11" t="s">
        <v>39</v>
      </c>
      <c r="S3" s="11" t="s">
        <v>40</v>
      </c>
      <c r="T3" s="83" t="s">
        <v>38</v>
      </c>
      <c r="U3" s="84" t="s">
        <v>39</v>
      </c>
      <c r="V3" s="84" t="s">
        <v>40</v>
      </c>
      <c r="W3" s="84" t="s">
        <v>38</v>
      </c>
      <c r="X3" s="84" t="s">
        <v>39</v>
      </c>
      <c r="Y3" s="84" t="s">
        <v>40</v>
      </c>
      <c r="Z3" s="30" t="s">
        <v>38</v>
      </c>
      <c r="AA3" s="30" t="s">
        <v>39</v>
      </c>
      <c r="AB3" s="14" t="s">
        <v>40</v>
      </c>
      <c r="AC3" s="101" t="str">
        <f>'[1]DP6000 with n'!$C$6</f>
        <v>Mean</v>
      </c>
      <c r="AD3" s="101" t="str">
        <f>'[1]DP6000 with n'!$D$6</f>
        <v>SD</v>
      </c>
      <c r="AE3" s="102" t="s">
        <v>40</v>
      </c>
      <c r="AF3" s="84" t="s">
        <v>38</v>
      </c>
      <c r="AG3" s="84" t="s">
        <v>39</v>
      </c>
      <c r="AH3" s="84" t="s">
        <v>40</v>
      </c>
      <c r="AI3" s="84" t="s">
        <v>38</v>
      </c>
      <c r="AJ3" s="84" t="s">
        <v>39</v>
      </c>
      <c r="AK3" s="84" t="s">
        <v>40</v>
      </c>
      <c r="AL3" s="87" t="s">
        <v>38</v>
      </c>
      <c r="AM3" s="87" t="s">
        <v>39</v>
      </c>
      <c r="AN3" s="102" t="s">
        <v>40</v>
      </c>
      <c r="AO3" s="84" t="s">
        <v>38</v>
      </c>
      <c r="AP3" s="84" t="s">
        <v>39</v>
      </c>
      <c r="AQ3" s="84" t="s">
        <v>40</v>
      </c>
      <c r="AR3" s="9" t="str">
        <f>'[1]DP6000 with n'!$C$6</f>
        <v>Mean</v>
      </c>
      <c r="AS3" s="9" t="str">
        <f>'[1]DP6000 with n'!$D$6</f>
        <v>SD</v>
      </c>
      <c r="AT3" s="12" t="s">
        <v>40</v>
      </c>
      <c r="AU3" s="13" t="s">
        <v>38</v>
      </c>
      <c r="AV3" s="13" t="s">
        <v>39</v>
      </c>
      <c r="AW3" s="11" t="s">
        <v>40</v>
      </c>
      <c r="AX3" s="31" t="s">
        <v>38</v>
      </c>
      <c r="AY3" s="31" t="s">
        <v>39</v>
      </c>
      <c r="AZ3" s="14" t="s">
        <v>40</v>
      </c>
      <c r="BA3" s="13" t="s">
        <v>38</v>
      </c>
      <c r="BB3" s="13" t="s">
        <v>39</v>
      </c>
      <c r="BC3" s="11" t="s">
        <v>40</v>
      </c>
      <c r="BD3" s="85" t="str">
        <f>'[1]DP6000 with n'!$C$6</f>
        <v>Mean</v>
      </c>
      <c r="BE3" s="85" t="str">
        <f>'[1]DP6000 with n'!$D$6</f>
        <v>SD</v>
      </c>
      <c r="BF3" s="110" t="s">
        <v>40</v>
      </c>
      <c r="BG3" s="84" t="s">
        <v>38</v>
      </c>
      <c r="BH3" s="84" t="s">
        <v>39</v>
      </c>
      <c r="BI3" s="84" t="s">
        <v>40</v>
      </c>
      <c r="BJ3" s="87" t="s">
        <v>38</v>
      </c>
      <c r="BK3" s="87" t="s">
        <v>39</v>
      </c>
      <c r="BL3" s="102" t="s">
        <v>40</v>
      </c>
      <c r="BM3" s="84" t="s">
        <v>38</v>
      </c>
      <c r="BN3" s="84" t="s">
        <v>39</v>
      </c>
      <c r="BO3" s="84" t="s">
        <v>40</v>
      </c>
      <c r="BP3" s="11" t="s">
        <v>38</v>
      </c>
      <c r="BQ3" s="11" t="s">
        <v>39</v>
      </c>
      <c r="BR3" s="11" t="s">
        <v>40</v>
      </c>
      <c r="BS3" s="11" t="s">
        <v>38</v>
      </c>
      <c r="BT3" s="11" t="s">
        <v>39</v>
      </c>
      <c r="BU3" s="11" t="s">
        <v>40</v>
      </c>
      <c r="BV3" s="101" t="str">
        <f>'[1]DP6000 with n'!$C$6</f>
        <v>Mean</v>
      </c>
      <c r="BW3" s="101" t="str">
        <f>'[1]DP6000 with n'!$D$6</f>
        <v>SD</v>
      </c>
      <c r="BX3" s="102" t="s">
        <v>40</v>
      </c>
      <c r="BY3" s="84" t="s">
        <v>38</v>
      </c>
      <c r="BZ3" s="84" t="s">
        <v>39</v>
      </c>
      <c r="CA3" s="84" t="s">
        <v>40</v>
      </c>
      <c r="CB3" s="87" t="s">
        <v>38</v>
      </c>
      <c r="CC3" s="87" t="s">
        <v>39</v>
      </c>
      <c r="CD3" s="102" t="s">
        <v>40</v>
      </c>
      <c r="CE3" s="84" t="s">
        <v>38</v>
      </c>
      <c r="CF3" s="84" t="s">
        <v>39</v>
      </c>
      <c r="CG3" s="84" t="s">
        <v>40</v>
      </c>
      <c r="CH3" s="126" t="s">
        <v>38</v>
      </c>
      <c r="CI3" s="30" t="s">
        <v>39</v>
      </c>
      <c r="CJ3" s="14" t="s">
        <v>40</v>
      </c>
    </row>
    <row r="4" spans="1:88" ht="12.75">
      <c r="A4" s="51" t="s">
        <v>41</v>
      </c>
      <c r="B4" s="118">
        <v>2829.8</v>
      </c>
      <c r="C4" s="118">
        <v>2472.7565994</v>
      </c>
      <c r="D4" s="106"/>
      <c r="E4" s="6"/>
      <c r="F4" s="6"/>
      <c r="G4" s="6"/>
      <c r="H4" s="38"/>
      <c r="I4" s="38"/>
      <c r="J4" s="38"/>
      <c r="K4" s="40"/>
      <c r="L4" s="17"/>
      <c r="M4" s="17"/>
      <c r="N4" s="16"/>
      <c r="O4" s="16"/>
      <c r="P4" s="16"/>
      <c r="Q4" s="17"/>
      <c r="R4" s="17"/>
      <c r="S4" s="17"/>
      <c r="T4" s="95">
        <v>48.800000000000004</v>
      </c>
      <c r="U4" s="91">
        <v>14.116971661404188</v>
      </c>
      <c r="V4" s="91">
        <f>100*U4/T4</f>
        <v>28.92822061763153</v>
      </c>
      <c r="W4" s="107">
        <v>3.4755555555555557</v>
      </c>
      <c r="X4" s="107">
        <v>0.6205463542538763</v>
      </c>
      <c r="Y4" s="93"/>
      <c r="AB4" s="3"/>
      <c r="AC4" s="90">
        <v>9.6</v>
      </c>
      <c r="AD4" s="90">
        <v>0.5163977795</v>
      </c>
      <c r="AE4" s="90">
        <f>AD4/AC4*100</f>
        <v>5.379143536458334</v>
      </c>
      <c r="AF4" s="104">
        <v>8.1</v>
      </c>
      <c r="AG4" s="104">
        <v>7.015063158027239</v>
      </c>
      <c r="AH4" s="104"/>
      <c r="AI4" s="93">
        <v>8.961000000000002</v>
      </c>
      <c r="AJ4" s="93">
        <v>0.43656360106836506</v>
      </c>
      <c r="AK4" s="93">
        <v>4.871817889391418</v>
      </c>
      <c r="AL4" s="106">
        <v>7.8</v>
      </c>
      <c r="AM4" s="106">
        <v>0.42163702140000003</v>
      </c>
      <c r="AN4" s="106">
        <f>AM4/AL4*100</f>
        <v>5.405602838461538</v>
      </c>
      <c r="AO4" s="93">
        <v>8.123</v>
      </c>
      <c r="AP4" s="93">
        <v>0.5232813137628103</v>
      </c>
      <c r="AQ4" s="93">
        <v>6.441971116124712</v>
      </c>
      <c r="AR4" s="6"/>
      <c r="AS4" s="6"/>
      <c r="AT4" s="6"/>
      <c r="AU4" s="21"/>
      <c r="AV4" s="21"/>
      <c r="AW4" s="17"/>
      <c r="AX4" s="181">
        <v>0.045828571429</v>
      </c>
      <c r="AY4" s="181">
        <v>0.038058144739</v>
      </c>
      <c r="AZ4" s="16"/>
      <c r="BA4" s="21"/>
      <c r="BB4" s="21"/>
      <c r="BC4" s="17"/>
      <c r="BD4" s="90"/>
      <c r="BE4" s="90"/>
      <c r="BF4" s="90"/>
      <c r="BG4" s="93">
        <v>31.476999999999997</v>
      </c>
      <c r="BH4" s="93">
        <v>6.316335171600695</v>
      </c>
      <c r="BI4" s="93">
        <v>20.066509424661486</v>
      </c>
      <c r="BJ4" s="105">
        <v>2.6666666667000003</v>
      </c>
      <c r="BK4" s="105">
        <v>2.3452078799000002</v>
      </c>
      <c r="BL4" s="106"/>
      <c r="BM4" s="93"/>
      <c r="BN4" s="93"/>
      <c r="BO4" s="93"/>
      <c r="BP4" s="17">
        <v>166.553</v>
      </c>
      <c r="BQ4" s="17">
        <v>10.438181035665805</v>
      </c>
      <c r="BR4" s="17">
        <v>6.267182840096429</v>
      </c>
      <c r="BS4" s="17">
        <v>175.003</v>
      </c>
      <c r="BT4" s="17">
        <v>27.564034961038164</v>
      </c>
      <c r="BU4" s="17">
        <v>15.750607110185635</v>
      </c>
      <c r="BV4" s="90"/>
      <c r="BW4" s="90"/>
      <c r="BX4" s="90"/>
      <c r="BY4" s="93"/>
      <c r="BZ4" s="93"/>
      <c r="CA4" s="93"/>
      <c r="CB4" s="106">
        <v>1.7</v>
      </c>
      <c r="CC4" s="106">
        <v>0.4830458915</v>
      </c>
      <c r="CD4" s="106">
        <f>CC4/CB4*100</f>
        <v>28.41446420588235</v>
      </c>
      <c r="CE4" s="93"/>
      <c r="CF4" s="93"/>
      <c r="CG4" s="93"/>
      <c r="CH4" s="10">
        <v>12</v>
      </c>
      <c r="CI4" s="36"/>
      <c r="CJ4" s="3"/>
    </row>
    <row r="5" spans="1:88" ht="12.75">
      <c r="A5" s="51" t="s">
        <v>42</v>
      </c>
      <c r="B5" s="118">
        <v>4545</v>
      </c>
      <c r="C5" s="118">
        <v>2476.4869127</v>
      </c>
      <c r="D5" s="106"/>
      <c r="E5" s="6">
        <v>17.1</v>
      </c>
      <c r="F5" s="6">
        <v>1.5238839268</v>
      </c>
      <c r="G5" s="6">
        <f>F5/E5*100</f>
        <v>8.91160191111111</v>
      </c>
      <c r="H5" s="38"/>
      <c r="I5" s="38"/>
      <c r="J5" s="38"/>
      <c r="K5" s="39">
        <v>7.113333333333333</v>
      </c>
      <c r="L5" s="18">
        <v>1.7603030042202017</v>
      </c>
      <c r="M5" s="18"/>
      <c r="N5" s="16">
        <v>11.9</v>
      </c>
      <c r="O5" s="16">
        <v>1.1005049346</v>
      </c>
      <c r="P5" s="16">
        <f>O5/N5*100</f>
        <v>9.247940626890756</v>
      </c>
      <c r="Q5" s="17">
        <v>15.923000000000002</v>
      </c>
      <c r="R5" s="17">
        <v>2.071392714522713</v>
      </c>
      <c r="S5" s="17">
        <v>13.008809360815881</v>
      </c>
      <c r="T5" s="95">
        <v>174.5</v>
      </c>
      <c r="U5" s="91">
        <v>8.343327340522553</v>
      </c>
      <c r="V5" s="91">
        <f>100*U5/T5</f>
        <v>4.781276412906907</v>
      </c>
      <c r="W5" s="93">
        <v>3.197</v>
      </c>
      <c r="X5" s="93">
        <v>0.5336259613874373</v>
      </c>
      <c r="Y5" s="93">
        <v>16.691459536673047</v>
      </c>
      <c r="Z5" s="24">
        <v>62</v>
      </c>
      <c r="AB5" s="3"/>
      <c r="AC5" s="90">
        <v>33.4</v>
      </c>
      <c r="AD5" s="90">
        <v>0.9660917831</v>
      </c>
      <c r="AE5" s="90">
        <f aca="true" t="shared" si="0" ref="AE5:AE13">AD5/AC5*100</f>
        <v>2.8924903685628744</v>
      </c>
      <c r="AF5" s="91">
        <v>33.5</v>
      </c>
      <c r="AG5" s="91">
        <v>2.758824226207809</v>
      </c>
      <c r="AH5" s="91">
        <f>100*AG5/AF5</f>
        <v>8.23529619763525</v>
      </c>
      <c r="AI5" s="93">
        <v>26.562</v>
      </c>
      <c r="AJ5" s="93">
        <v>0.8458499998357986</v>
      </c>
      <c r="AK5" s="93">
        <v>3.184436412302532</v>
      </c>
      <c r="AL5" s="106">
        <v>28.8</v>
      </c>
      <c r="AM5" s="106">
        <v>0.9189365835000001</v>
      </c>
      <c r="AN5" s="106">
        <f aca="true" t="shared" si="1" ref="AN5:AN12">AM5/AL5*100</f>
        <v>3.190752026041667</v>
      </c>
      <c r="AO5" s="93">
        <v>27.663</v>
      </c>
      <c r="AP5" s="93">
        <v>0.902995631833904</v>
      </c>
      <c r="AQ5" s="93">
        <v>3.2642722475288433</v>
      </c>
      <c r="AR5" s="6"/>
      <c r="AS5" s="6"/>
      <c r="AT5" s="6"/>
      <c r="AU5" s="21"/>
      <c r="AV5" s="21"/>
      <c r="AW5" s="17"/>
      <c r="AX5" s="181">
        <v>0.097</v>
      </c>
      <c r="AY5" s="181">
        <v>0.067681586439</v>
      </c>
      <c r="AZ5" s="16"/>
      <c r="BA5" s="21"/>
      <c r="BB5" s="21"/>
      <c r="BC5" s="17"/>
      <c r="BD5" s="90"/>
      <c r="BE5" s="90"/>
      <c r="BF5" s="90"/>
      <c r="BG5" s="107">
        <v>20.79777777777778</v>
      </c>
      <c r="BH5" s="107">
        <v>4.642032899974365</v>
      </c>
      <c r="BI5" s="107"/>
      <c r="BJ5" s="105">
        <v>3.8333333333</v>
      </c>
      <c r="BK5" s="105">
        <v>1.1690451945</v>
      </c>
      <c r="BL5" s="106"/>
      <c r="BM5" s="93"/>
      <c r="BN5" s="93"/>
      <c r="BO5" s="93"/>
      <c r="BP5" s="17"/>
      <c r="BQ5" s="17"/>
      <c r="BR5" s="17"/>
      <c r="BS5" s="18">
        <v>175.10875</v>
      </c>
      <c r="BT5" s="18">
        <v>32.5986206708636</v>
      </c>
      <c r="BU5" s="17"/>
      <c r="BV5" s="90"/>
      <c r="BW5" s="90"/>
      <c r="BX5" s="90"/>
      <c r="BY5" s="93"/>
      <c r="BZ5" s="93"/>
      <c r="CA5" s="93"/>
      <c r="CB5" s="106">
        <v>0.8</v>
      </c>
      <c r="CC5" s="106">
        <v>0.42163702140000003</v>
      </c>
      <c r="CD5" s="106">
        <f>CC5/CB5*100</f>
        <v>52.704627675000005</v>
      </c>
      <c r="CE5" s="107">
        <v>3.598333333333333</v>
      </c>
      <c r="CF5" s="107">
        <v>0.4421500499453397</v>
      </c>
      <c r="CG5" s="93"/>
      <c r="CH5" s="36"/>
      <c r="CI5" s="36"/>
      <c r="CJ5" s="3"/>
    </row>
    <row r="6" spans="1:88" ht="12.75">
      <c r="A6" s="51" t="s">
        <v>43</v>
      </c>
      <c r="B6" s="118">
        <v>484.33333333</v>
      </c>
      <c r="C6" s="118">
        <v>268.09078064</v>
      </c>
      <c r="D6" s="106"/>
      <c r="E6" s="8">
        <v>127.4</v>
      </c>
      <c r="F6" s="6">
        <v>2.5033311141</v>
      </c>
      <c r="G6" s="6">
        <f>F6/E6*100</f>
        <v>1.964938080141287</v>
      </c>
      <c r="H6" s="38">
        <v>89.90000000000002</v>
      </c>
      <c r="I6" s="38">
        <v>10.104454463255303</v>
      </c>
      <c r="J6" s="38">
        <f>100*I6/H6</f>
        <v>11.23966013710267</v>
      </c>
      <c r="K6" s="40">
        <v>83.682</v>
      </c>
      <c r="L6" s="17">
        <v>1.8921404692980786</v>
      </c>
      <c r="M6" s="17">
        <v>2.2611080869220124</v>
      </c>
      <c r="N6" s="16">
        <v>98.9</v>
      </c>
      <c r="O6" s="16">
        <v>1.91195072</v>
      </c>
      <c r="P6" s="16">
        <f>O6/N6*100</f>
        <v>1.9332160970677452</v>
      </c>
      <c r="Q6" s="17">
        <v>96.855</v>
      </c>
      <c r="R6" s="17">
        <v>1.9689548835190012</v>
      </c>
      <c r="S6" s="17">
        <v>2.0328892504455123</v>
      </c>
      <c r="U6" s="91"/>
      <c r="V6" s="91"/>
      <c r="W6" s="91"/>
      <c r="X6" s="91"/>
      <c r="Y6" s="91"/>
      <c r="Z6" s="2">
        <v>98.7</v>
      </c>
      <c r="AA6" s="3">
        <v>31</v>
      </c>
      <c r="AB6" s="3">
        <f>100*AA6/Z6</f>
        <v>31.408308004052685</v>
      </c>
      <c r="AC6" s="90">
        <v>30.6</v>
      </c>
      <c r="AD6" s="90">
        <v>0.6992058988000001</v>
      </c>
      <c r="AE6" s="90">
        <f t="shared" si="0"/>
        <v>2.284986597385621</v>
      </c>
      <c r="AF6" s="121">
        <v>34.8</v>
      </c>
      <c r="AG6" s="121">
        <v>3.7357135269658395</v>
      </c>
      <c r="AH6" s="91">
        <f>100*AG6/AF6</f>
        <v>10.734808985534023</v>
      </c>
      <c r="AI6" s="91">
        <v>28.86</v>
      </c>
      <c r="AJ6" s="91">
        <v>0.5029026855278386</v>
      </c>
      <c r="AK6" s="91">
        <v>1.7425595479135088</v>
      </c>
      <c r="AL6" s="106">
        <v>33.1</v>
      </c>
      <c r="AM6" s="106">
        <v>0.9944289260000001</v>
      </c>
      <c r="AN6" s="106">
        <f t="shared" si="1"/>
        <v>3.004316996978852</v>
      </c>
      <c r="AO6" s="91">
        <v>28.288</v>
      </c>
      <c r="AP6" s="91">
        <v>0.868495506289148</v>
      </c>
      <c r="AQ6" s="91">
        <v>3.070190562390936</v>
      </c>
      <c r="AR6" s="22">
        <v>1.4879</v>
      </c>
      <c r="AS6" s="22">
        <v>0.0978574814</v>
      </c>
      <c r="AT6" s="6">
        <f>AS6/AR6*100</f>
        <v>6.576885637475637</v>
      </c>
      <c r="AU6" s="21">
        <v>0.6147965000000001</v>
      </c>
      <c r="AV6" s="21">
        <v>0.015887275734932593</v>
      </c>
      <c r="AW6" s="17">
        <v>2.584151948641964</v>
      </c>
      <c r="AX6" s="181">
        <v>1.32917</v>
      </c>
      <c r="AY6" s="181">
        <v>0.07803573326800001</v>
      </c>
      <c r="AZ6" s="16">
        <f aca="true" t="shared" si="2" ref="AZ6:AZ11">AY6/AX6*100</f>
        <v>5.871012230790645</v>
      </c>
      <c r="BA6" s="21">
        <v>0.6425131000000001</v>
      </c>
      <c r="BB6" s="21">
        <v>0.01787890446836412</v>
      </c>
      <c r="BC6" s="17">
        <v>2.7826521308848204</v>
      </c>
      <c r="BD6" s="90"/>
      <c r="BE6" s="90"/>
      <c r="BF6" s="90"/>
      <c r="BJ6" s="105">
        <v>3.7777777778</v>
      </c>
      <c r="BK6" s="105">
        <v>2.905932629</v>
      </c>
      <c r="BL6" s="106"/>
      <c r="BM6" s="91"/>
      <c r="BN6" s="91"/>
      <c r="BO6" s="91"/>
      <c r="BP6" s="24">
        <v>46.58444444444444</v>
      </c>
      <c r="BQ6" s="24">
        <v>8.648276000323868</v>
      </c>
      <c r="BR6" s="24"/>
      <c r="BS6" s="3">
        <v>54.16299999999999</v>
      </c>
      <c r="BT6" s="3">
        <v>6.500854730127587</v>
      </c>
      <c r="BU6" s="3">
        <v>12.002390432818693</v>
      </c>
      <c r="BV6" s="116">
        <v>2</v>
      </c>
      <c r="BW6" s="116">
        <v>0</v>
      </c>
      <c r="BX6" s="90"/>
      <c r="CB6" s="106">
        <v>1.8</v>
      </c>
      <c r="CC6" s="106">
        <v>0.42163702140000003</v>
      </c>
      <c r="CD6" s="106">
        <f>CC6/CB6*100</f>
        <v>23.424278966666666</v>
      </c>
      <c r="CE6" s="104"/>
      <c r="CF6" s="104"/>
      <c r="CG6" s="91"/>
      <c r="CH6" s="10">
        <v>28.125</v>
      </c>
      <c r="CI6" s="10">
        <v>8.2537870096</v>
      </c>
      <c r="CJ6" s="3"/>
    </row>
    <row r="7" spans="1:88" ht="12.75">
      <c r="A7" s="51" t="s">
        <v>44</v>
      </c>
      <c r="B7" s="118">
        <v>1804.6666667</v>
      </c>
      <c r="C7" s="118">
        <v>1336.8124276</v>
      </c>
      <c r="D7" s="106"/>
      <c r="E7" s="6"/>
      <c r="F7" s="6"/>
      <c r="G7" s="6"/>
      <c r="H7" s="38"/>
      <c r="I7" s="38"/>
      <c r="J7" s="38"/>
      <c r="K7" s="39">
        <v>7.7379999999999995</v>
      </c>
      <c r="L7" s="18">
        <v>1.0781326449004311</v>
      </c>
      <c r="M7" s="18"/>
      <c r="N7" s="16"/>
      <c r="O7" s="16"/>
      <c r="P7" s="16"/>
      <c r="Q7" s="17"/>
      <c r="R7" s="17"/>
      <c r="S7" s="17"/>
      <c r="U7" s="91"/>
      <c r="V7" s="91"/>
      <c r="W7" s="107">
        <v>4.358888888888889</v>
      </c>
      <c r="X7" s="107">
        <v>0.7085803490861933</v>
      </c>
      <c r="Y7" s="93"/>
      <c r="Z7" s="24">
        <v>40</v>
      </c>
      <c r="AB7" s="3"/>
      <c r="AC7" s="90">
        <v>7</v>
      </c>
      <c r="AD7" s="90">
        <v>0.8164965809</v>
      </c>
      <c r="AE7" s="90">
        <f t="shared" si="0"/>
        <v>11.66423687</v>
      </c>
      <c r="AF7" s="91"/>
      <c r="AG7" s="91"/>
      <c r="AH7" s="91"/>
      <c r="AI7" s="93">
        <v>7.718999999999999</v>
      </c>
      <c r="AJ7" s="93">
        <v>0.5622069607063467</v>
      </c>
      <c r="AK7" s="93">
        <v>7.283417032081186</v>
      </c>
      <c r="AL7" s="106">
        <v>5.4</v>
      </c>
      <c r="AM7" s="106">
        <v>0.6992058988000001</v>
      </c>
      <c r="AN7" s="106">
        <f t="shared" si="1"/>
        <v>12.948257385185185</v>
      </c>
      <c r="AO7" s="93">
        <v>6.821</v>
      </c>
      <c r="AP7" s="93">
        <v>0.759860367289792</v>
      </c>
      <c r="AQ7" s="93">
        <v>11.140014181055447</v>
      </c>
      <c r="AR7" s="8"/>
      <c r="AS7" s="8"/>
      <c r="AT7" s="6"/>
      <c r="AU7" s="21"/>
      <c r="AV7" s="21"/>
      <c r="AW7" s="17"/>
      <c r="AX7" s="181">
        <v>0.07329</v>
      </c>
      <c r="AY7" s="181">
        <v>0.0475774795</v>
      </c>
      <c r="AZ7" s="16">
        <f t="shared" si="2"/>
        <v>64.91674102878974</v>
      </c>
      <c r="BA7" s="21"/>
      <c r="BB7" s="21"/>
      <c r="BC7" s="17"/>
      <c r="BD7" s="90"/>
      <c r="BE7" s="90"/>
      <c r="BF7" s="90"/>
      <c r="BG7" s="107">
        <v>31.86777777777778</v>
      </c>
      <c r="BH7" s="107">
        <v>4.915536028191071</v>
      </c>
      <c r="BI7" s="107"/>
      <c r="BJ7" s="105">
        <v>4</v>
      </c>
      <c r="BK7" s="105">
        <v>2.9277002188</v>
      </c>
      <c r="BL7" s="106"/>
      <c r="BM7" s="107">
        <v>11.702857142857143</v>
      </c>
      <c r="BN7" s="107">
        <v>1.0739136260381816</v>
      </c>
      <c r="BO7" s="93"/>
      <c r="BP7" s="17">
        <v>183.48699999999997</v>
      </c>
      <c r="BQ7" s="17">
        <v>43.52500840513031</v>
      </c>
      <c r="BR7" s="17">
        <v>23.721031138516796</v>
      </c>
      <c r="BS7" s="17">
        <v>213.69</v>
      </c>
      <c r="BT7" s="17">
        <v>33.14663649770684</v>
      </c>
      <c r="BU7" s="17">
        <v>15.51155248149508</v>
      </c>
      <c r="BV7" s="116">
        <v>3.1666666667</v>
      </c>
      <c r="BW7" s="116">
        <v>0.4082482905</v>
      </c>
      <c r="BX7" s="90"/>
      <c r="BY7" s="93"/>
      <c r="BZ7" s="93"/>
      <c r="CA7" s="93"/>
      <c r="CB7" s="106">
        <v>2.3</v>
      </c>
      <c r="CC7" s="106">
        <v>0.8232726023</v>
      </c>
      <c r="CD7" s="106">
        <f>CC7/CB7*100</f>
        <v>35.794460969565215</v>
      </c>
      <c r="CE7" s="107"/>
      <c r="CF7" s="107"/>
      <c r="CG7" s="93"/>
      <c r="CH7" s="36"/>
      <c r="CI7" s="36"/>
      <c r="CJ7" s="3"/>
    </row>
    <row r="8" spans="1:88" ht="12.75">
      <c r="A8" s="51" t="s">
        <v>45</v>
      </c>
      <c r="B8" s="118">
        <v>785</v>
      </c>
      <c r="C8" s="118">
        <v>789.3326295</v>
      </c>
      <c r="D8" s="106"/>
      <c r="E8" s="6">
        <v>15.8</v>
      </c>
      <c r="F8" s="6">
        <v>1.7511900715</v>
      </c>
      <c r="G8" s="6">
        <f>F8/E8*100</f>
        <v>11.083481465189871</v>
      </c>
      <c r="H8" s="38"/>
      <c r="I8" s="38"/>
      <c r="J8" s="38"/>
      <c r="K8" s="40">
        <v>6.975</v>
      </c>
      <c r="L8" s="17">
        <v>1.0604532573909653</v>
      </c>
      <c r="M8" s="17">
        <v>15.203630930336418</v>
      </c>
      <c r="N8" s="16">
        <v>16.5</v>
      </c>
      <c r="O8" s="16">
        <v>1.3540064008</v>
      </c>
      <c r="P8" s="16">
        <f aca="true" t="shared" si="3" ref="P8:P13">O8/N8*100</f>
        <v>8.206099398787877</v>
      </c>
      <c r="Q8" s="17">
        <v>17.09</v>
      </c>
      <c r="R8" s="17">
        <v>0.9915980368408702</v>
      </c>
      <c r="S8" s="17">
        <v>5.802212035347398</v>
      </c>
      <c r="T8" s="95">
        <v>42.900000000000006</v>
      </c>
      <c r="U8" s="91">
        <v>13.295362600044674</v>
      </c>
      <c r="V8" s="91">
        <f>100*U8/T8</f>
        <v>30.991521212225347</v>
      </c>
      <c r="W8" s="107"/>
      <c r="X8" s="107"/>
      <c r="Y8" s="93"/>
      <c r="AB8" s="3"/>
      <c r="AC8" s="90">
        <v>94.4</v>
      </c>
      <c r="AD8" s="90">
        <v>1.429840706</v>
      </c>
      <c r="AE8" s="90">
        <f t="shared" si="0"/>
        <v>1.5146617648305085</v>
      </c>
      <c r="AF8" s="91">
        <v>90.69999999999999</v>
      </c>
      <c r="AG8" s="91">
        <v>2.584139659108577</v>
      </c>
      <c r="AH8" s="91">
        <f>100*AG8/AF8</f>
        <v>2.849106570130736</v>
      </c>
      <c r="AI8" s="93">
        <v>81.577</v>
      </c>
      <c r="AJ8" s="93">
        <v>0.9155817822565036</v>
      </c>
      <c r="AK8" s="93">
        <v>1.1223528473178759</v>
      </c>
      <c r="AL8" s="106">
        <v>89.3</v>
      </c>
      <c r="AM8" s="106">
        <v>0.8232726023</v>
      </c>
      <c r="AN8" s="106">
        <f t="shared" si="1"/>
        <v>0.9219178077267638</v>
      </c>
      <c r="AO8" s="93">
        <v>82.045</v>
      </c>
      <c r="AP8" s="93">
        <v>1.5123950835971767</v>
      </c>
      <c r="AQ8" s="93">
        <v>1.843372641351913</v>
      </c>
      <c r="AR8" s="8"/>
      <c r="AS8" s="8"/>
      <c r="AT8" s="6"/>
      <c r="AU8" s="21">
        <v>0.0431717</v>
      </c>
      <c r="AV8" s="21">
        <v>0.006601391924771959</v>
      </c>
      <c r="AW8" s="17">
        <v>15.29101685773773</v>
      </c>
      <c r="AX8" s="181">
        <v>0.10016</v>
      </c>
      <c r="AY8" s="181">
        <v>0.022313981666000002</v>
      </c>
      <c r="AZ8" s="16">
        <f t="shared" si="2"/>
        <v>22.2783363278754</v>
      </c>
      <c r="BA8" s="21">
        <v>0.03989589999999999</v>
      </c>
      <c r="BB8" s="21">
        <v>0.007599467970413005</v>
      </c>
      <c r="BC8" s="17">
        <v>19.048242978383758</v>
      </c>
      <c r="BD8" s="90"/>
      <c r="BE8" s="90"/>
      <c r="BF8" s="90"/>
      <c r="BG8" s="93"/>
      <c r="BH8" s="93"/>
      <c r="BI8" s="93"/>
      <c r="BJ8" s="106">
        <v>9.4</v>
      </c>
      <c r="BK8" s="106">
        <v>1.5776212754999999</v>
      </c>
      <c r="BL8" s="106">
        <f>BK8/BJ8*100</f>
        <v>16.783205058510635</v>
      </c>
      <c r="BM8" s="93"/>
      <c r="BN8" s="93"/>
      <c r="BO8" s="93"/>
      <c r="BP8" s="17">
        <v>50.697</v>
      </c>
      <c r="BQ8" s="17">
        <v>10.327025009922048</v>
      </c>
      <c r="BR8" s="17">
        <v>20.370090951973584</v>
      </c>
      <c r="BS8" s="18">
        <v>51.312222222222225</v>
      </c>
      <c r="BT8" s="18">
        <v>10.380653613546906</v>
      </c>
      <c r="BU8" s="17"/>
      <c r="BV8" s="116">
        <v>2.4</v>
      </c>
      <c r="BW8" s="116">
        <v>0.5477225575</v>
      </c>
      <c r="BX8" s="90"/>
      <c r="BY8" s="93"/>
      <c r="BZ8" s="93"/>
      <c r="CA8" s="93"/>
      <c r="CB8" s="106">
        <v>1.5</v>
      </c>
      <c r="CC8" s="106">
        <v>0.5270462767</v>
      </c>
      <c r="CD8" s="106">
        <f>CC8/CB8*100</f>
        <v>35.13641844666667</v>
      </c>
      <c r="CE8" s="107"/>
      <c r="CF8" s="107"/>
      <c r="CG8" s="93"/>
      <c r="CH8" s="10">
        <v>5</v>
      </c>
      <c r="CI8" s="10">
        <v>6.2449979984</v>
      </c>
      <c r="CJ8" s="3"/>
    </row>
    <row r="9" spans="1:88" ht="12.75">
      <c r="A9" s="51" t="s">
        <v>46</v>
      </c>
      <c r="B9" s="100">
        <v>2501.6</v>
      </c>
      <c r="C9" s="100">
        <v>889.27650993</v>
      </c>
      <c r="D9" s="106">
        <f>C9/B9*100</f>
        <v>35.54830947913336</v>
      </c>
      <c r="E9" s="8">
        <v>8337.9</v>
      </c>
      <c r="F9" s="6">
        <v>29.523813364</v>
      </c>
      <c r="G9" s="6">
        <f>F9/E9*100</f>
        <v>0.35409171810647766</v>
      </c>
      <c r="H9" s="38">
        <v>5280.000000000001</v>
      </c>
      <c r="I9" s="38">
        <v>108.52547064066482</v>
      </c>
      <c r="J9" s="38">
        <f>100*I9/H9</f>
        <v>2.055406640921682</v>
      </c>
      <c r="K9" s="40">
        <v>5584.874000000001</v>
      </c>
      <c r="L9" s="17">
        <v>17.145143918907426</v>
      </c>
      <c r="M9" s="17">
        <v>0.30699249291760966</v>
      </c>
      <c r="N9" s="16">
        <v>5605</v>
      </c>
      <c r="O9" s="16">
        <v>22.286019534</v>
      </c>
      <c r="P9" s="16">
        <f t="shared" si="3"/>
        <v>0.397609625941124</v>
      </c>
      <c r="Q9" s="17">
        <v>5711.227000000001</v>
      </c>
      <c r="R9" s="17">
        <v>21.431588861097346</v>
      </c>
      <c r="S9" s="17">
        <v>0.3752536689768651</v>
      </c>
      <c r="T9" s="95">
        <v>83.1</v>
      </c>
      <c r="U9" s="91">
        <v>14.011503210655958</v>
      </c>
      <c r="V9" s="91">
        <f>100*U9/T9</f>
        <v>16.861014693930155</v>
      </c>
      <c r="W9" s="107">
        <v>3.1888888888888887</v>
      </c>
      <c r="X9" s="107">
        <v>0.6562477513188988</v>
      </c>
      <c r="Y9" s="93"/>
      <c r="AB9" s="3"/>
      <c r="AC9" s="108">
        <v>129.2</v>
      </c>
      <c r="AD9" s="90">
        <v>1.5491933385</v>
      </c>
      <c r="AE9" s="90">
        <f t="shared" si="0"/>
        <v>1.1990660514705884</v>
      </c>
      <c r="AF9" s="91">
        <v>120.1</v>
      </c>
      <c r="AG9" s="91">
        <v>3.071373199943854</v>
      </c>
      <c r="AH9" s="91">
        <f>100*AG9/AF9</f>
        <v>2.5573465444994623</v>
      </c>
      <c r="AI9" s="93">
        <v>117.87100000000001</v>
      </c>
      <c r="AJ9" s="93">
        <v>2.022794821253243</v>
      </c>
      <c r="AK9" s="93">
        <v>1.7161089846130455</v>
      </c>
      <c r="AL9" s="106">
        <v>124.2</v>
      </c>
      <c r="AM9" s="106">
        <v>1.2292725943</v>
      </c>
      <c r="AN9" s="106">
        <f t="shared" si="1"/>
        <v>0.9897524913848632</v>
      </c>
      <c r="AO9" s="93">
        <v>120.106</v>
      </c>
      <c r="AP9" s="93">
        <v>1.3381429918609828</v>
      </c>
      <c r="AQ9" s="93">
        <v>1.1141350072943756</v>
      </c>
      <c r="AR9" s="8"/>
      <c r="AS9" s="8"/>
      <c r="AT9" s="6"/>
      <c r="AU9" s="21">
        <v>0.29370250000000003</v>
      </c>
      <c r="AV9" s="21">
        <v>0.011764996371062358</v>
      </c>
      <c r="AW9" s="17">
        <v>4.005752886360299</v>
      </c>
      <c r="AX9" s="181">
        <v>0.88987</v>
      </c>
      <c r="AY9" s="181">
        <v>0.046460259003</v>
      </c>
      <c r="AZ9" s="16">
        <f t="shared" si="2"/>
        <v>5.2210164409408115</v>
      </c>
      <c r="BA9" s="21">
        <v>0.3281774</v>
      </c>
      <c r="BB9" s="21">
        <v>0.0139321310502019</v>
      </c>
      <c r="BC9" s="17">
        <v>4.245304841284591</v>
      </c>
      <c r="BD9" s="116">
        <v>63.1111111</v>
      </c>
      <c r="BE9" s="116">
        <v>10.5171817</v>
      </c>
      <c r="BF9" s="90"/>
      <c r="BG9" s="93">
        <v>46.29</v>
      </c>
      <c r="BH9" s="93">
        <v>5.6127315591924996</v>
      </c>
      <c r="BI9" s="93">
        <v>12.125149188145386</v>
      </c>
      <c r="BJ9" s="106">
        <v>39.5</v>
      </c>
      <c r="BK9" s="106">
        <v>2.838231061</v>
      </c>
      <c r="BL9" s="106">
        <f>BK9/BJ9*100</f>
        <v>7.185395091139241</v>
      </c>
      <c r="BM9" s="93">
        <v>30.268999999999995</v>
      </c>
      <c r="BN9" s="93">
        <v>3.227776840695978</v>
      </c>
      <c r="BO9" s="93">
        <v>10.663638840714853</v>
      </c>
      <c r="BP9" s="17">
        <v>49.245</v>
      </c>
      <c r="BQ9" s="17">
        <v>8.208873586281824</v>
      </c>
      <c r="BR9" s="17">
        <v>16.66945595752223</v>
      </c>
      <c r="BS9" s="18">
        <v>41.4625</v>
      </c>
      <c r="BT9" s="18">
        <v>9.127690601367123</v>
      </c>
      <c r="BU9" s="17"/>
      <c r="BV9" s="90"/>
      <c r="BW9" s="90"/>
      <c r="BX9" s="90"/>
      <c r="BY9" s="107">
        <v>5.79</v>
      </c>
      <c r="BZ9" s="107">
        <v>0.685674850056498</v>
      </c>
      <c r="CA9" s="107"/>
      <c r="CB9" s="105">
        <v>1.2</v>
      </c>
      <c r="CC9" s="105">
        <v>0.4472135955</v>
      </c>
      <c r="CD9" s="106"/>
      <c r="CE9" s="107"/>
      <c r="CF9" s="107"/>
      <c r="CG9" s="93"/>
      <c r="CH9" s="10">
        <v>15</v>
      </c>
      <c r="CI9" s="10">
        <v>20.880613018</v>
      </c>
      <c r="CJ9" s="3"/>
    </row>
    <row r="10" spans="1:88" ht="12.75">
      <c r="A10" s="51" t="s">
        <v>47</v>
      </c>
      <c r="B10" s="118">
        <v>1169</v>
      </c>
      <c r="C10" s="118">
        <v>819.62110149</v>
      </c>
      <c r="D10" s="106"/>
      <c r="E10" s="8">
        <v>1702.3</v>
      </c>
      <c r="F10" s="6">
        <v>12.806682284</v>
      </c>
      <c r="G10" s="6">
        <f>F10/E10*100</f>
        <v>0.75231641214827</v>
      </c>
      <c r="H10" s="38">
        <v>1059</v>
      </c>
      <c r="I10" s="38">
        <v>20.789954839350255</v>
      </c>
      <c r="J10" s="38">
        <f>100*I10/H10</f>
        <v>1.9631685400708454</v>
      </c>
      <c r="K10" s="40">
        <v>1135.9869999999999</v>
      </c>
      <c r="L10" s="17">
        <v>10.751673823177462</v>
      </c>
      <c r="M10" s="17">
        <v>0.9464609914706299</v>
      </c>
      <c r="N10" s="16">
        <v>1147.2</v>
      </c>
      <c r="O10" s="16">
        <v>4.4919681408</v>
      </c>
      <c r="P10" s="16">
        <f t="shared" si="3"/>
        <v>0.3915592870292887</v>
      </c>
      <c r="Q10" s="17">
        <v>1156.618</v>
      </c>
      <c r="R10" s="17">
        <v>11.905274088029724</v>
      </c>
      <c r="S10" s="17">
        <v>1.029317725301675</v>
      </c>
      <c r="T10" s="95">
        <v>82.70000000000002</v>
      </c>
      <c r="U10" s="91">
        <v>8.260347046785222</v>
      </c>
      <c r="V10" s="91">
        <f>100*U10/T10</f>
        <v>9.988327747019614</v>
      </c>
      <c r="W10" s="107">
        <v>2.2439999999999998</v>
      </c>
      <c r="X10" s="107">
        <v>0.12817956155331484</v>
      </c>
      <c r="Y10" s="93"/>
      <c r="AB10" s="3"/>
      <c r="AC10" s="108">
        <v>116.9</v>
      </c>
      <c r="AD10" s="90">
        <v>0.5676462122</v>
      </c>
      <c r="AE10" s="90">
        <f t="shared" si="0"/>
        <v>0.4855827307100085</v>
      </c>
      <c r="AF10" s="91">
        <v>108.30000000000001</v>
      </c>
      <c r="AG10" s="91">
        <v>2.3593784492248497</v>
      </c>
      <c r="AH10" s="91">
        <f>100*AG10/AF10</f>
        <v>2.178558124861357</v>
      </c>
      <c r="AI10" s="93">
        <v>102.457</v>
      </c>
      <c r="AJ10" s="93">
        <v>1.2090404827336703</v>
      </c>
      <c r="AK10" s="93">
        <v>1.1800467344677965</v>
      </c>
      <c r="AL10" s="106">
        <v>111.9</v>
      </c>
      <c r="AM10" s="106">
        <v>0.5676462122</v>
      </c>
      <c r="AN10" s="106">
        <f t="shared" si="1"/>
        <v>0.5072799036639857</v>
      </c>
      <c r="AO10" s="93">
        <v>104.145</v>
      </c>
      <c r="AP10" s="93">
        <v>1.244769054885286</v>
      </c>
      <c r="AQ10" s="93">
        <v>1.195226899885051</v>
      </c>
      <c r="AR10" s="8"/>
      <c r="AS10" s="8"/>
      <c r="AT10" s="6"/>
      <c r="AU10" s="21">
        <v>0.0650892</v>
      </c>
      <c r="AV10" s="21">
        <v>0.007364617223212927</v>
      </c>
      <c r="AW10" s="17">
        <v>11.314653157840207</v>
      </c>
      <c r="AX10" s="181">
        <v>0.1877</v>
      </c>
      <c r="AY10" s="181">
        <v>0.026224373735</v>
      </c>
      <c r="AZ10" s="16">
        <f t="shared" si="2"/>
        <v>13.971429800213105</v>
      </c>
      <c r="BA10" s="21">
        <v>0.07037809999999999</v>
      </c>
      <c r="BB10" s="21">
        <v>0.0073610350336529955</v>
      </c>
      <c r="BC10" s="17">
        <v>10.459269337553865</v>
      </c>
      <c r="BD10" s="116">
        <v>39.375</v>
      </c>
      <c r="BE10" s="116">
        <v>4.37321392</v>
      </c>
      <c r="BF10" s="90"/>
      <c r="BG10" s="107">
        <v>17.89</v>
      </c>
      <c r="BH10" s="107">
        <v>2.1975327073788926</v>
      </c>
      <c r="BI10" s="107"/>
      <c r="BJ10" s="105">
        <v>25.3</v>
      </c>
      <c r="BK10" s="105">
        <v>2.6267851073</v>
      </c>
      <c r="BL10" s="106"/>
      <c r="BM10" s="107">
        <v>9.77375</v>
      </c>
      <c r="BN10" s="107">
        <v>1.8033059917828702</v>
      </c>
      <c r="BO10" s="93"/>
      <c r="BP10" s="18">
        <v>61.00666666666666</v>
      </c>
      <c r="BQ10" s="18">
        <v>13.306374412288271</v>
      </c>
      <c r="BR10" s="18"/>
      <c r="BS10" s="17">
        <v>63.492</v>
      </c>
      <c r="BT10" s="17">
        <v>13.64401358349759</v>
      </c>
      <c r="BU10" s="17">
        <v>21.48934288335159</v>
      </c>
      <c r="BV10" s="90"/>
      <c r="BW10" s="90"/>
      <c r="BX10" s="90"/>
      <c r="BY10" s="107"/>
      <c r="BZ10" s="107"/>
      <c r="CA10" s="107"/>
      <c r="CB10" s="106">
        <v>1.4</v>
      </c>
      <c r="CC10" s="106">
        <v>0.5163977795</v>
      </c>
      <c r="CD10" s="106">
        <f>CC10/CB10*100</f>
        <v>36.88555567857143</v>
      </c>
      <c r="CE10" s="107"/>
      <c r="CF10" s="107"/>
      <c r="CG10" s="93"/>
      <c r="CH10" s="10">
        <v>17</v>
      </c>
      <c r="CI10" s="36"/>
      <c r="CJ10" s="3"/>
    </row>
    <row r="11" spans="1:88" ht="12.75">
      <c r="A11" s="51" t="s">
        <v>48</v>
      </c>
      <c r="B11" s="118">
        <v>1830.5</v>
      </c>
      <c r="C11" s="118">
        <v>1437.9706186</v>
      </c>
      <c r="D11" s="106"/>
      <c r="E11" s="6">
        <v>48.9</v>
      </c>
      <c r="F11" s="6">
        <v>1.2866839377</v>
      </c>
      <c r="G11" s="6">
        <f>F11/E11*100</f>
        <v>2.6312554963190182</v>
      </c>
      <c r="H11" s="176">
        <v>23.699999999999996</v>
      </c>
      <c r="I11" s="176">
        <v>12.849989191521612</v>
      </c>
      <c r="J11" s="176"/>
      <c r="K11" s="40">
        <v>25.482999999999997</v>
      </c>
      <c r="L11" s="17">
        <v>1.7574163485703171</v>
      </c>
      <c r="M11" s="17">
        <v>6.896426435546512</v>
      </c>
      <c r="N11" s="16">
        <v>39.4</v>
      </c>
      <c r="O11" s="16">
        <v>1.8378731669000001</v>
      </c>
      <c r="P11" s="16">
        <f t="shared" si="3"/>
        <v>4.66465270786802</v>
      </c>
      <c r="Q11" s="17">
        <v>37.493333333333325</v>
      </c>
      <c r="R11" s="17">
        <v>0.9865723490955792</v>
      </c>
      <c r="S11" s="17">
        <v>2.6313273891240563</v>
      </c>
      <c r="U11" s="91"/>
      <c r="V11" s="91"/>
      <c r="W11" s="107"/>
      <c r="X11" s="107"/>
      <c r="Y11" s="93"/>
      <c r="AB11" s="3"/>
      <c r="AC11" s="90">
        <v>75.9</v>
      </c>
      <c r="AD11" s="90">
        <v>0.7378647874</v>
      </c>
      <c r="AE11" s="90">
        <f t="shared" si="0"/>
        <v>0.9721538700922266</v>
      </c>
      <c r="AF11" s="91">
        <v>72</v>
      </c>
      <c r="AG11" s="91">
        <v>2.10818510677892</v>
      </c>
      <c r="AH11" s="91">
        <f>100*AG11/AF11</f>
        <v>2.928034870526278</v>
      </c>
      <c r="AI11" s="93">
        <v>67.174</v>
      </c>
      <c r="AJ11" s="93">
        <v>1.074266674941043</v>
      </c>
      <c r="AK11" s="93">
        <v>1.599229873077445</v>
      </c>
      <c r="AL11" s="106">
        <v>77.8</v>
      </c>
      <c r="AM11" s="106">
        <v>1.032795559</v>
      </c>
      <c r="AN11" s="106">
        <f t="shared" si="1"/>
        <v>1.3275007185089975</v>
      </c>
      <c r="AO11" s="93">
        <v>68.79777777777777</v>
      </c>
      <c r="AP11" s="93">
        <v>0.7560055849294066</v>
      </c>
      <c r="AQ11" s="93">
        <v>1.098880820498831</v>
      </c>
      <c r="AR11" s="8"/>
      <c r="AS11" s="8"/>
      <c r="AT11" s="6"/>
      <c r="AU11" s="21">
        <v>0.8338913</v>
      </c>
      <c r="AV11" s="21">
        <v>0.03675922428165335</v>
      </c>
      <c r="AW11" s="17">
        <v>4.408155389275958</v>
      </c>
      <c r="AX11" s="181">
        <v>2.4386799999999997</v>
      </c>
      <c r="AY11" s="181">
        <v>0.061877491869000004</v>
      </c>
      <c r="AZ11" s="16">
        <f t="shared" si="2"/>
        <v>2.537335438392901</v>
      </c>
      <c r="BA11" s="21">
        <v>0.9240344444444444</v>
      </c>
      <c r="BB11" s="21">
        <v>0.015078034123445251</v>
      </c>
      <c r="BC11" s="17">
        <v>1.6317610467984873</v>
      </c>
      <c r="BD11" s="90"/>
      <c r="BE11" s="90"/>
      <c r="BF11" s="90"/>
      <c r="BG11" s="93"/>
      <c r="BH11" s="93"/>
      <c r="BI11" s="93"/>
      <c r="BJ11" s="106">
        <v>3.9</v>
      </c>
      <c r="BK11" s="106">
        <v>2.3309511649</v>
      </c>
      <c r="BL11" s="106">
        <f>BK11/BJ11*100</f>
        <v>59.76797858717949</v>
      </c>
      <c r="BM11" s="107"/>
      <c r="BN11" s="107"/>
      <c r="BO11" s="93"/>
      <c r="BP11" s="17">
        <v>167.34900000000002</v>
      </c>
      <c r="BQ11" s="17">
        <v>17.428458496251366</v>
      </c>
      <c r="BR11" s="17">
        <v>10.414438386994464</v>
      </c>
      <c r="BS11" s="17">
        <v>177.8688888888889</v>
      </c>
      <c r="BT11" s="17">
        <v>22.08620748592005</v>
      </c>
      <c r="BU11" s="17">
        <v>12.417127932764485</v>
      </c>
      <c r="BV11" s="90">
        <v>4.4</v>
      </c>
      <c r="BW11" s="90">
        <v>0.5163977795</v>
      </c>
      <c r="BX11" s="90">
        <f>BW11/BV11*100</f>
        <v>11.736313170454544</v>
      </c>
      <c r="BY11" s="107">
        <v>3.2255555555555557</v>
      </c>
      <c r="BZ11" s="107">
        <v>0.4005343652893942</v>
      </c>
      <c r="CA11" s="107"/>
      <c r="CB11" s="106">
        <v>2.9</v>
      </c>
      <c r="CC11" s="106">
        <v>0.5676462122</v>
      </c>
      <c r="CD11" s="106">
        <f>CC11/CB11*100</f>
        <v>19.574007317241378</v>
      </c>
      <c r="CE11" s="107">
        <v>3.5325</v>
      </c>
      <c r="CF11" s="107">
        <v>0.6333527565943915</v>
      </c>
      <c r="CG11" s="93"/>
      <c r="CH11" s="10">
        <v>22.75</v>
      </c>
      <c r="CI11" s="10">
        <v>4.7132033389</v>
      </c>
      <c r="CJ11" s="3"/>
    </row>
    <row r="12" spans="1:88" ht="12.75">
      <c r="A12" s="51" t="s">
        <v>49</v>
      </c>
      <c r="B12" s="118">
        <v>949.5</v>
      </c>
      <c r="C12" s="118">
        <v>692.60209837</v>
      </c>
      <c r="D12" s="106"/>
      <c r="E12" s="6">
        <v>32.5</v>
      </c>
      <c r="F12" s="6">
        <v>2.068278941</v>
      </c>
      <c r="G12" s="6">
        <f>F12/E12*100</f>
        <v>6.363935203076923</v>
      </c>
      <c r="H12" s="38"/>
      <c r="I12" s="38"/>
      <c r="J12" s="38"/>
      <c r="K12" s="40">
        <v>22.243000000000002</v>
      </c>
      <c r="L12" s="17">
        <v>1.2613224981916569</v>
      </c>
      <c r="M12" s="17">
        <v>5.6706491848745975</v>
      </c>
      <c r="N12" s="16">
        <v>28.6</v>
      </c>
      <c r="O12" s="16">
        <v>1.0749676998</v>
      </c>
      <c r="P12" s="16">
        <f t="shared" si="3"/>
        <v>3.7586283209790206</v>
      </c>
      <c r="Q12" s="17">
        <v>29.543</v>
      </c>
      <c r="R12" s="17">
        <v>2.254585697343676</v>
      </c>
      <c r="S12" s="17">
        <v>7.631539441978391</v>
      </c>
      <c r="T12" s="95">
        <v>64.19999999999999</v>
      </c>
      <c r="U12" s="91">
        <v>10.042133460796286</v>
      </c>
      <c r="V12" s="91">
        <f>100*U12/T12</f>
        <v>15.641952431146866</v>
      </c>
      <c r="W12" s="107"/>
      <c r="X12" s="107"/>
      <c r="Y12" s="93"/>
      <c r="AB12" s="3"/>
      <c r="AC12" s="108">
        <v>148.1</v>
      </c>
      <c r="AD12" s="90">
        <v>1.5238839268</v>
      </c>
      <c r="AE12" s="90">
        <f t="shared" si="0"/>
        <v>1.0289560613099258</v>
      </c>
      <c r="AF12" s="91">
        <v>143.3</v>
      </c>
      <c r="AG12" s="91">
        <v>5.121848624601602</v>
      </c>
      <c r="AH12" s="91">
        <f>100*AG12/AF12</f>
        <v>3.5742139739020256</v>
      </c>
      <c r="AI12" s="93">
        <v>129.287</v>
      </c>
      <c r="AJ12" s="93">
        <v>0.6972015490516459</v>
      </c>
      <c r="AK12" s="93">
        <v>0.5392665535217352</v>
      </c>
      <c r="AL12" s="106">
        <v>142.3</v>
      </c>
      <c r="AM12" s="106">
        <v>1.7669811041</v>
      </c>
      <c r="AN12" s="106">
        <f t="shared" si="1"/>
        <v>1.2417295179901617</v>
      </c>
      <c r="AO12" s="93">
        <v>131.75</v>
      </c>
      <c r="AP12" s="93">
        <v>1.2605995046449547</v>
      </c>
      <c r="AQ12" s="93">
        <v>0.9568117682314649</v>
      </c>
      <c r="AR12" s="8"/>
      <c r="AS12" s="8"/>
      <c r="AT12" s="6"/>
      <c r="AU12" s="53">
        <v>0.02517925</v>
      </c>
      <c r="AV12" s="53">
        <v>0.003977026769908826</v>
      </c>
      <c r="AW12" s="18"/>
      <c r="AX12" s="181">
        <v>0.052711111111000006</v>
      </c>
      <c r="AY12" s="181">
        <v>0.025901710583</v>
      </c>
      <c r="AZ12" s="16"/>
      <c r="BA12" s="53">
        <v>0.022610333333333333</v>
      </c>
      <c r="BB12" s="53">
        <v>0.0022302409436351636</v>
      </c>
      <c r="BC12" s="17"/>
      <c r="BD12" s="90"/>
      <c r="BE12" s="90"/>
      <c r="BF12" s="90"/>
      <c r="BG12" s="93"/>
      <c r="BH12" s="93"/>
      <c r="BI12" s="93"/>
      <c r="BJ12" s="106">
        <v>3.1</v>
      </c>
      <c r="BK12" s="106">
        <v>0.9944289260000001</v>
      </c>
      <c r="BL12" s="106">
        <f>BK12/BJ12*100</f>
        <v>32.07835245161291</v>
      </c>
      <c r="BM12" s="107"/>
      <c r="BN12" s="107"/>
      <c r="BO12" s="93"/>
      <c r="BP12" s="18">
        <v>32.74125</v>
      </c>
      <c r="BQ12" s="18">
        <v>3.595784982845491</v>
      </c>
      <c r="BR12" s="18"/>
      <c r="BS12" s="18">
        <v>33.46857142857143</v>
      </c>
      <c r="BT12" s="18">
        <v>6.431214060013419</v>
      </c>
      <c r="BU12" s="17"/>
      <c r="BV12" s="90"/>
      <c r="BW12" s="90"/>
      <c r="BX12" s="90"/>
      <c r="BY12" s="107"/>
      <c r="BZ12" s="107"/>
      <c r="CA12" s="107"/>
      <c r="CB12" s="105">
        <v>0.625</v>
      </c>
      <c r="CC12" s="105">
        <v>0.5175491695000001</v>
      </c>
      <c r="CD12" s="106"/>
      <c r="CE12" s="107"/>
      <c r="CF12" s="107"/>
      <c r="CG12" s="93"/>
      <c r="CH12" s="10">
        <v>29.666666667</v>
      </c>
      <c r="CI12" s="10">
        <v>18.903262505</v>
      </c>
      <c r="CJ12" s="3"/>
    </row>
    <row r="13" spans="1:88" ht="12.75">
      <c r="A13" s="51" t="s">
        <v>50</v>
      </c>
      <c r="D13" s="91"/>
      <c r="E13" s="177"/>
      <c r="F13" s="177"/>
      <c r="G13" s="178"/>
      <c r="H13" s="179"/>
      <c r="I13" s="179"/>
      <c r="J13" s="38"/>
      <c r="K13" s="40">
        <v>12.418999999999999</v>
      </c>
      <c r="L13" s="17">
        <v>2.633613698155276</v>
      </c>
      <c r="M13" s="17">
        <v>21.206326581490266</v>
      </c>
      <c r="N13" s="16">
        <v>9.2</v>
      </c>
      <c r="O13" s="16">
        <v>1.4757295746999999</v>
      </c>
      <c r="P13" s="16">
        <f t="shared" si="3"/>
        <v>16.040538855434782</v>
      </c>
      <c r="Q13" s="17">
        <v>16.654</v>
      </c>
      <c r="R13" s="17">
        <v>1.912916330864705</v>
      </c>
      <c r="S13" s="17">
        <v>11.5</v>
      </c>
      <c r="T13" s="95">
        <v>42.1</v>
      </c>
      <c r="U13" s="91">
        <v>9.723396754449777</v>
      </c>
      <c r="V13" s="91">
        <f>100*U13/T13</f>
        <v>23.095954286103982</v>
      </c>
      <c r="W13" s="90">
        <v>3.5</v>
      </c>
      <c r="X13" s="90">
        <v>0.9</v>
      </c>
      <c r="Y13" s="90">
        <v>24.3</v>
      </c>
      <c r="Z13" s="24">
        <v>33</v>
      </c>
      <c r="AB13" s="3"/>
      <c r="AC13" s="90">
        <v>3.9</v>
      </c>
      <c r="AD13" s="90">
        <v>0.7378647874</v>
      </c>
      <c r="AE13" s="90">
        <f t="shared" si="0"/>
        <v>18.919609933333334</v>
      </c>
      <c r="AF13" s="91"/>
      <c r="AG13" s="91"/>
      <c r="AH13" s="91"/>
      <c r="AI13" s="93">
        <v>6.131</v>
      </c>
      <c r="AJ13" s="93">
        <v>0.5038838049480149</v>
      </c>
      <c r="AK13" s="93">
        <v>8.218623470037757</v>
      </c>
      <c r="AL13" s="93">
        <v>4.936999999999999</v>
      </c>
      <c r="AM13" s="93">
        <v>0.5054162201152188</v>
      </c>
      <c r="AN13" s="93">
        <v>10.237314565833884</v>
      </c>
      <c r="AO13" s="93">
        <v>4.936999999999999</v>
      </c>
      <c r="AP13" s="93">
        <v>0.5054162201152188</v>
      </c>
      <c r="AQ13" s="122">
        <f>AP13/AO13*100</f>
        <v>10.237314565833884</v>
      </c>
      <c r="AR13" s="22">
        <v>0.59545</v>
      </c>
      <c r="AS13" s="22">
        <v>0.0741806691</v>
      </c>
      <c r="AT13" s="6">
        <f>AS13/AR13*100</f>
        <v>12.457917390209085</v>
      </c>
      <c r="AU13" s="21">
        <v>0.21394259999999998</v>
      </c>
      <c r="AV13" s="21">
        <v>0.01651216715839161</v>
      </c>
      <c r="AW13" s="17">
        <v>7.718036126695484</v>
      </c>
      <c r="AX13" s="181">
        <v>0.61935</v>
      </c>
      <c r="AY13" s="181">
        <v>0.03344365909</v>
      </c>
      <c r="AZ13" s="16">
        <f>AY13/AX13*100</f>
        <v>5.399799643174296</v>
      </c>
      <c r="BA13" s="21">
        <v>0.22099229999999997</v>
      </c>
      <c r="BB13" s="21">
        <v>0.015014724854473865</v>
      </c>
      <c r="BC13" s="4">
        <v>6.8</v>
      </c>
      <c r="BD13" s="90"/>
      <c r="BE13" s="90"/>
      <c r="BF13" s="90"/>
      <c r="BG13" s="93">
        <v>32.253</v>
      </c>
      <c r="BH13" s="93">
        <v>6.211493021452696</v>
      </c>
      <c r="BI13" s="93">
        <v>19.25865197486341</v>
      </c>
      <c r="BJ13" s="106">
        <v>2.3</v>
      </c>
      <c r="BK13" s="106">
        <v>1.4944341181</v>
      </c>
      <c r="BL13" s="106">
        <f>BK13/BJ13*100</f>
        <v>64.97539643913044</v>
      </c>
      <c r="BM13" s="93">
        <v>12.503333333333336</v>
      </c>
      <c r="BN13" s="93">
        <v>2.356604902538111</v>
      </c>
      <c r="BO13" s="93">
        <v>18.8</v>
      </c>
      <c r="BP13" s="17">
        <v>113.91199999999999</v>
      </c>
      <c r="BQ13" s="17">
        <v>24.631091372942098</v>
      </c>
      <c r="BR13" s="17">
        <v>21.622911873149537</v>
      </c>
      <c r="BS13" s="17">
        <v>119.86800000000002</v>
      </c>
      <c r="BT13" s="17">
        <v>18.213067836034675</v>
      </c>
      <c r="BU13" s="26">
        <v>15.2</v>
      </c>
      <c r="BV13" s="116">
        <v>3.1111111111</v>
      </c>
      <c r="BW13" s="116">
        <v>0.6009252126</v>
      </c>
      <c r="BX13" s="116"/>
      <c r="BY13" s="107">
        <v>3.6614285714285715</v>
      </c>
      <c r="BZ13" s="107">
        <v>0.655068153488082</v>
      </c>
      <c r="CA13" s="107"/>
      <c r="CB13" s="106">
        <v>3.4</v>
      </c>
      <c r="CC13" s="106">
        <v>0.5163977795</v>
      </c>
      <c r="CD13" s="106">
        <f>CC13/CB13*100</f>
        <v>15.188169985294117</v>
      </c>
      <c r="CE13" s="107">
        <v>4.90625</v>
      </c>
      <c r="CF13" s="107">
        <v>0.46665795059887594</v>
      </c>
      <c r="CG13" s="93"/>
      <c r="CH13" s="10">
        <v>8.5</v>
      </c>
      <c r="CI13" s="10">
        <v>12.02081528</v>
      </c>
      <c r="CJ13" s="3"/>
    </row>
    <row r="14" spans="5:88" ht="12.75">
      <c r="E14" s="36"/>
      <c r="F14" s="36"/>
      <c r="H14" s="179"/>
      <c r="I14" s="179"/>
      <c r="J14" s="38"/>
      <c r="U14" s="91"/>
      <c r="V14" s="91"/>
      <c r="AC14" s="103"/>
      <c r="AD14" s="103"/>
      <c r="AF14" s="91"/>
      <c r="AG14" s="91"/>
      <c r="AH14" s="91"/>
      <c r="AX14" s="179"/>
      <c r="AY14" s="179"/>
      <c r="BU14" s="3"/>
      <c r="CD14" s="91"/>
      <c r="CJ14" s="3"/>
    </row>
    <row r="15" spans="1:88" s="1" customFormat="1" ht="12.75">
      <c r="A15" s="50" t="s">
        <v>65</v>
      </c>
      <c r="B15" s="83"/>
      <c r="C15" s="83"/>
      <c r="D15" s="84">
        <f>AVERAGE(D4:D13)</f>
        <v>35.54830947913336</v>
      </c>
      <c r="E15" s="43"/>
      <c r="F15" s="43"/>
      <c r="G15" s="46">
        <f>AVERAGE(G4:G13)</f>
        <v>4.580231469441851</v>
      </c>
      <c r="H15" s="180"/>
      <c r="I15" s="180"/>
      <c r="J15" s="46">
        <f>AVERAGE(J4:J13)</f>
        <v>5.086078439365065</v>
      </c>
      <c r="K15" s="46"/>
      <c r="L15" s="11"/>
      <c r="M15" s="11">
        <f>AVERAGE(M4:M13)</f>
        <v>7.498799243365435</v>
      </c>
      <c r="P15" s="11">
        <f>AVERAGE(P4:P13)</f>
        <v>5.580030614999827</v>
      </c>
      <c r="Q15" s="62"/>
      <c r="R15" s="62"/>
      <c r="S15" s="11">
        <f>AVERAGE(S4:S13)</f>
        <v>5.501418608998722</v>
      </c>
      <c r="T15" s="83"/>
      <c r="U15" s="83"/>
      <c r="V15" s="84">
        <f>AVERAGE(V4:V13)</f>
        <v>18.6126096287092</v>
      </c>
      <c r="W15" s="83"/>
      <c r="X15" s="83"/>
      <c r="Y15" s="84">
        <f>AVERAGE(Y4:Y13)</f>
        <v>20.495729768336524</v>
      </c>
      <c r="AB15" s="11">
        <f>AVERAGE(AB4:AB13)</f>
        <v>31.408308004052685</v>
      </c>
      <c r="AC15" s="83"/>
      <c r="AD15" s="83"/>
      <c r="AE15" s="84">
        <f>AVERAGE(AE4:AE13)</f>
        <v>4.634088778415342</v>
      </c>
      <c r="AF15" s="83"/>
      <c r="AG15" s="83"/>
      <c r="AH15" s="84">
        <f>AVERAGE(AH4:AH13)</f>
        <v>4.722480752441305</v>
      </c>
      <c r="AI15" s="84"/>
      <c r="AJ15" s="84"/>
      <c r="AK15" s="84">
        <f>AVERAGE(AK4:AK13)</f>
        <v>3.1457859344724297</v>
      </c>
      <c r="AL15" s="83"/>
      <c r="AM15" s="83"/>
      <c r="AN15" s="84">
        <f>AVERAGE(AN4:AN13)</f>
        <v>3.97744242517759</v>
      </c>
      <c r="AO15" s="83"/>
      <c r="AP15" s="83"/>
      <c r="AQ15" s="84">
        <f>AVERAGE(AQ4:AQ13)</f>
        <v>4.036218981019546</v>
      </c>
      <c r="AT15" s="11">
        <f>AVERAGE(AT4:AT13)</f>
        <v>9.51740151384236</v>
      </c>
      <c r="AU15" s="13"/>
      <c r="AV15" s="13"/>
      <c r="AW15" s="11">
        <f>AVERAGE(AW4:AW13)</f>
        <v>7.553627727758607</v>
      </c>
      <c r="AX15" s="180"/>
      <c r="AY15" s="180"/>
      <c r="AZ15" s="11">
        <f>AVERAGE(AZ4:AZ13)</f>
        <v>17.17081013002527</v>
      </c>
      <c r="BA15" s="13"/>
      <c r="BB15" s="13"/>
      <c r="BC15" s="11">
        <f>AVERAGE(BC4:BC13)</f>
        <v>7.494538389150919</v>
      </c>
      <c r="BD15" s="83"/>
      <c r="BE15" s="83"/>
      <c r="BF15" s="84"/>
      <c r="BG15" s="84"/>
      <c r="BH15" s="84"/>
      <c r="BI15" s="84">
        <f>AVERAGE(BI4:BI13)</f>
        <v>17.15010352922343</v>
      </c>
      <c r="BJ15" s="83"/>
      <c r="BK15" s="83"/>
      <c r="BL15" s="84">
        <f>AVERAGE(BL4:BL13)</f>
        <v>36.158065525514544</v>
      </c>
      <c r="BM15" s="83"/>
      <c r="BN15" s="83"/>
      <c r="BO15" s="84">
        <f>AVERAGE(BO4:BO13)</f>
        <v>14.731819420357427</v>
      </c>
      <c r="BP15" s="11"/>
      <c r="BQ15" s="11"/>
      <c r="BR15" s="11">
        <f>AVERAGE(BR4:BR13)</f>
        <v>16.510851858042173</v>
      </c>
      <c r="BS15" s="61"/>
      <c r="BT15" s="61"/>
      <c r="BU15" s="11">
        <f>AVERAGE(BU4:BU13)</f>
        <v>15.39517014010258</v>
      </c>
      <c r="BV15" s="124"/>
      <c r="BW15" s="83"/>
      <c r="BX15" s="84">
        <f>AVERAGE(BX4:BX13)</f>
        <v>11.736313170454544</v>
      </c>
      <c r="BY15" s="84"/>
      <c r="BZ15" s="84"/>
      <c r="CA15" s="84"/>
      <c r="CB15" s="83"/>
      <c r="CC15" s="83"/>
      <c r="CD15" s="84">
        <f>AVERAGE(CD4:CD13)</f>
        <v>30.890247905610977</v>
      </c>
      <c r="CE15" s="83"/>
      <c r="CF15" s="83"/>
      <c r="CG15" s="84"/>
      <c r="CH15" s="63"/>
      <c r="CI15" s="55"/>
      <c r="CJ15" s="11"/>
    </row>
    <row r="16" spans="17:88" ht="12.75">
      <c r="Q16" s="17"/>
      <c r="R16" s="17"/>
      <c r="S16" s="52"/>
      <c r="T16" s="93"/>
      <c r="W16" s="93"/>
      <c r="X16" s="93"/>
      <c r="Y16" s="114"/>
      <c r="Z16" s="17"/>
      <c r="BA16" s="21"/>
      <c r="BB16" s="21"/>
      <c r="BC16" s="52"/>
      <c r="BD16" s="93"/>
      <c r="BM16" s="93"/>
      <c r="BN16" s="93"/>
      <c r="BO16" s="114"/>
      <c r="BS16" s="17"/>
      <c r="BT16" s="17"/>
      <c r="BU16" s="52"/>
      <c r="BV16" s="93"/>
      <c r="CH16" s="36"/>
      <c r="CI16" s="36"/>
      <c r="CJ16" s="3"/>
    </row>
    <row r="17" spans="1:87" s="11" customFormat="1" ht="13.5">
      <c r="A17" s="60" t="s">
        <v>66</v>
      </c>
      <c r="B17" s="84"/>
      <c r="C17" s="84"/>
      <c r="D17" s="84">
        <f>AVERAGE(D15,G15,J15)</f>
        <v>15.071539795980092</v>
      </c>
      <c r="E17" s="46"/>
      <c r="F17" s="46"/>
      <c r="G17" s="46"/>
      <c r="H17" s="46"/>
      <c r="I17" s="46"/>
      <c r="J17" s="46"/>
      <c r="K17" s="46"/>
      <c r="M17" s="11">
        <f>AVERAGE(M15,P15,S15)</f>
        <v>6.193416155787994</v>
      </c>
      <c r="N17" s="42"/>
      <c r="O17" s="42"/>
      <c r="P17" s="42"/>
      <c r="Q17" s="61"/>
      <c r="R17" s="61"/>
      <c r="S17" s="61"/>
      <c r="T17" s="124"/>
      <c r="U17" s="84"/>
      <c r="V17" s="84">
        <f>AVERAGE(V15,Y15)</f>
        <v>19.554169698522863</v>
      </c>
      <c r="W17" s="124"/>
      <c r="X17" s="124"/>
      <c r="Y17" s="124"/>
      <c r="Z17" s="61"/>
      <c r="AC17" s="84"/>
      <c r="AD17" s="84"/>
      <c r="AE17" s="84">
        <f>AVERAGE(AE15,AH15,AK15,AN15,AQ15)</f>
        <v>4.1032033743052425</v>
      </c>
      <c r="AF17" s="139"/>
      <c r="AG17" s="139"/>
      <c r="AH17" s="139"/>
      <c r="AI17" s="139"/>
      <c r="AJ17" s="84"/>
      <c r="AK17" s="84"/>
      <c r="AL17" s="84"/>
      <c r="AM17" s="84"/>
      <c r="AN17" s="84"/>
      <c r="AO17" s="84"/>
      <c r="AP17" s="84"/>
      <c r="AQ17" s="84"/>
      <c r="AT17" s="11">
        <f>AVERAGE(AT15,AW15,AZ15,BC15)</f>
        <v>10.43409444019429</v>
      </c>
      <c r="AX17" s="162"/>
      <c r="AY17" s="162"/>
      <c r="AZ17" s="163"/>
      <c r="BA17" s="183"/>
      <c r="BB17" s="183"/>
      <c r="BC17" s="61"/>
      <c r="BD17" s="124"/>
      <c r="BE17" s="84"/>
      <c r="BF17" s="84"/>
      <c r="BG17" s="84"/>
      <c r="BH17" s="84"/>
      <c r="BI17" s="84">
        <f>AVERAGE(BI15,BL15,BO15)</f>
        <v>22.67999615836513</v>
      </c>
      <c r="BJ17" s="84"/>
      <c r="BK17" s="84"/>
      <c r="BL17" s="84"/>
      <c r="BM17" s="124"/>
      <c r="BN17" s="124"/>
      <c r="BO17" s="124"/>
      <c r="BR17" s="11">
        <f>AVERAGE(BR15,BU15)</f>
        <v>15.953010999072376</v>
      </c>
      <c r="BU17" s="61"/>
      <c r="BV17" s="84"/>
      <c r="BW17" s="84"/>
      <c r="BX17" s="84">
        <f>AVERAGE(BX15,CD15)</f>
        <v>21.31328053803276</v>
      </c>
      <c r="BY17" s="84"/>
      <c r="BZ17" s="84"/>
      <c r="CA17" s="84"/>
      <c r="CB17" s="84"/>
      <c r="CC17" s="84"/>
      <c r="CD17" s="84"/>
      <c r="CE17" s="124"/>
      <c r="CF17" s="124"/>
      <c r="CG17" s="124"/>
      <c r="CH17" s="63"/>
      <c r="CI17" s="63"/>
    </row>
    <row r="18" spans="1:87" s="11" customFormat="1" ht="13.5">
      <c r="A18" s="60" t="s">
        <v>67</v>
      </c>
      <c r="B18" s="84"/>
      <c r="C18" s="84"/>
      <c r="D18" s="84">
        <f>STDEV(D15,G15,J15)</f>
        <v>17.735206307847783</v>
      </c>
      <c r="E18" s="46"/>
      <c r="F18" s="46"/>
      <c r="G18" s="46"/>
      <c r="H18" s="46"/>
      <c r="I18" s="46"/>
      <c r="J18" s="46"/>
      <c r="K18" s="46"/>
      <c r="M18" s="11">
        <f>STDEV(M15,P15,S15)</f>
        <v>1.1311780212998253</v>
      </c>
      <c r="N18" s="42"/>
      <c r="O18" s="42"/>
      <c r="P18" s="42"/>
      <c r="Q18" s="61"/>
      <c r="R18" s="61"/>
      <c r="S18" s="61"/>
      <c r="T18" s="124"/>
      <c r="U18" s="84"/>
      <c r="V18" s="84">
        <f>STDEV(V15,Y15)</f>
        <v>1.3315670205194876</v>
      </c>
      <c r="W18" s="84"/>
      <c r="X18" s="84"/>
      <c r="Y18" s="124"/>
      <c r="AC18" s="84"/>
      <c r="AD18" s="84"/>
      <c r="AE18" s="84">
        <f>STDEV(AE15,AH15,AK15,AN15,AQ15)</f>
        <v>0.6329088920874758</v>
      </c>
      <c r="AF18" s="140"/>
      <c r="AG18" s="140"/>
      <c r="AH18" s="140"/>
      <c r="AI18" s="140"/>
      <c r="AJ18" s="84"/>
      <c r="AK18" s="84"/>
      <c r="AL18" s="84"/>
      <c r="AM18" s="84"/>
      <c r="AN18" s="124"/>
      <c r="AO18" s="124"/>
      <c r="AP18" s="124"/>
      <c r="AQ18" s="124"/>
      <c r="AT18" s="11">
        <f>STDEV(AT15,AW15,AZ15,BC15)</f>
        <v>4.588454440786289</v>
      </c>
      <c r="AX18" s="31"/>
      <c r="AY18" s="31"/>
      <c r="AZ18" s="14"/>
      <c r="BA18" s="183"/>
      <c r="BB18" s="183"/>
      <c r="BC18" s="61"/>
      <c r="BD18" s="124"/>
      <c r="BE18" s="84"/>
      <c r="BF18" s="84"/>
      <c r="BG18" s="84"/>
      <c r="BH18" s="84"/>
      <c r="BI18" s="84">
        <f>STDEV(BI15,BL15,BO15)</f>
        <v>11.734811029883137</v>
      </c>
      <c r="BJ18" s="137"/>
      <c r="BK18" s="137"/>
      <c r="BL18" s="99"/>
      <c r="BM18" s="84"/>
      <c r="BN18" s="84"/>
      <c r="BO18" s="124"/>
      <c r="BR18" s="11">
        <f>STDEV(BR15,BU15)</f>
        <v>0.7889061084009834</v>
      </c>
      <c r="BS18" s="61"/>
      <c r="BT18" s="61"/>
      <c r="BU18" s="61"/>
      <c r="BV18" s="99"/>
      <c r="BW18" s="99"/>
      <c r="BX18" s="99">
        <f>STDEV(BX15,CD15)</f>
        <v>13.543877137633674</v>
      </c>
      <c r="BY18" s="84"/>
      <c r="BZ18" s="84"/>
      <c r="CA18" s="84"/>
      <c r="CB18" s="84"/>
      <c r="CC18" s="84"/>
      <c r="CD18" s="84"/>
      <c r="CE18" s="124"/>
      <c r="CF18" s="124"/>
      <c r="CG18" s="124"/>
      <c r="CH18" s="141"/>
      <c r="CI18" s="141"/>
    </row>
    <row r="19" spans="14:88" ht="12.75">
      <c r="N19" s="16"/>
      <c r="O19" s="16"/>
      <c r="P19" s="16"/>
      <c r="Q19" s="17"/>
      <c r="R19" s="17"/>
      <c r="S19" s="52"/>
      <c r="T19" s="93"/>
      <c r="W19" s="93"/>
      <c r="X19" s="93"/>
      <c r="Y19" s="114"/>
      <c r="Z19" s="17"/>
      <c r="AF19" s="123"/>
      <c r="AG19" s="123"/>
      <c r="AH19" s="123"/>
      <c r="AI19" s="123"/>
      <c r="AN19" s="93"/>
      <c r="AO19" s="93"/>
      <c r="AP19" s="114"/>
      <c r="AQ19" s="93"/>
      <c r="AX19" s="182"/>
      <c r="AY19" s="182"/>
      <c r="AZ19" s="16"/>
      <c r="BA19" s="21"/>
      <c r="BB19" s="21"/>
      <c r="BC19" s="52"/>
      <c r="BD19" s="93"/>
      <c r="BJ19" s="105"/>
      <c r="BK19" s="105"/>
      <c r="BL19" s="106"/>
      <c r="BM19" s="93"/>
      <c r="BN19" s="93"/>
      <c r="BO19" s="114"/>
      <c r="BS19" s="17"/>
      <c r="BT19" s="17"/>
      <c r="BU19" s="52"/>
      <c r="BV19" s="106"/>
      <c r="BW19" s="106"/>
      <c r="BX19" s="106"/>
      <c r="CE19" s="91"/>
      <c r="CF19" s="91"/>
      <c r="CG19" s="114"/>
      <c r="CH19" s="33"/>
      <c r="CI19" s="33"/>
      <c r="CJ19" s="3"/>
    </row>
    <row r="20" spans="14:88" ht="12.75">
      <c r="N20" s="16"/>
      <c r="O20" s="16"/>
      <c r="P20" s="16"/>
      <c r="Q20" s="17"/>
      <c r="R20" s="17"/>
      <c r="S20" s="52"/>
      <c r="T20" s="93"/>
      <c r="W20" s="93"/>
      <c r="X20" s="93"/>
      <c r="Y20" s="114"/>
      <c r="Z20" s="17"/>
      <c r="AF20" s="123"/>
      <c r="AG20" s="123"/>
      <c r="AH20" s="123"/>
      <c r="AI20" s="123"/>
      <c r="AN20" s="91"/>
      <c r="AO20" s="91"/>
      <c r="AP20" s="114"/>
      <c r="AQ20" s="91"/>
      <c r="AX20" s="182"/>
      <c r="AY20" s="182"/>
      <c r="AZ20" s="16"/>
      <c r="BA20" s="21"/>
      <c r="BB20" s="21"/>
      <c r="BC20" s="52"/>
      <c r="BD20" s="93"/>
      <c r="BJ20" s="105"/>
      <c r="BK20" s="105"/>
      <c r="BL20" s="106"/>
      <c r="BM20" s="93"/>
      <c r="BN20" s="93"/>
      <c r="BO20" s="114"/>
      <c r="BS20" s="17"/>
      <c r="BT20" s="17"/>
      <c r="BU20" s="52"/>
      <c r="BV20" s="106"/>
      <c r="BW20" s="106"/>
      <c r="BX20" s="106"/>
      <c r="CE20" s="93"/>
      <c r="CF20" s="93"/>
      <c r="CG20" s="114"/>
      <c r="CH20" s="33"/>
      <c r="CI20" s="33"/>
      <c r="CJ20" s="3"/>
    </row>
    <row r="21" spans="14:88" ht="12.75">
      <c r="N21" s="16"/>
      <c r="O21" s="16"/>
      <c r="P21" s="16"/>
      <c r="Q21" s="17"/>
      <c r="R21" s="17"/>
      <c r="S21" s="52"/>
      <c r="T21" s="93"/>
      <c r="W21" s="93"/>
      <c r="X21" s="93"/>
      <c r="Y21" s="114"/>
      <c r="Z21" s="17"/>
      <c r="AF21" s="123"/>
      <c r="AG21" s="123"/>
      <c r="AH21" s="123"/>
      <c r="AI21" s="123"/>
      <c r="AN21" s="93"/>
      <c r="AO21" s="93"/>
      <c r="AP21" s="114"/>
      <c r="AQ21" s="93"/>
      <c r="AX21" s="20"/>
      <c r="AY21" s="20"/>
      <c r="AZ21" s="16"/>
      <c r="BA21" s="21"/>
      <c r="BB21" s="21"/>
      <c r="BC21" s="52"/>
      <c r="BD21" s="93"/>
      <c r="BJ21" s="105"/>
      <c r="BK21" s="105"/>
      <c r="BL21" s="106"/>
      <c r="BM21" s="93"/>
      <c r="BN21" s="93"/>
      <c r="BO21" s="114"/>
      <c r="BS21" s="17"/>
      <c r="BT21" s="17"/>
      <c r="BU21" s="52"/>
      <c r="BV21" s="106"/>
      <c r="BW21" s="106"/>
      <c r="BX21" s="106"/>
      <c r="CE21" s="93"/>
      <c r="CF21" s="93"/>
      <c r="CG21" s="114"/>
      <c r="CH21" s="33"/>
      <c r="CI21" s="36"/>
      <c r="CJ21" s="3"/>
    </row>
    <row r="22" spans="14:88" ht="12.75">
      <c r="N22" s="16"/>
      <c r="O22" s="16"/>
      <c r="P22" s="16"/>
      <c r="Q22" s="17"/>
      <c r="R22" s="17"/>
      <c r="S22" s="52"/>
      <c r="T22" s="93"/>
      <c r="W22" s="93"/>
      <c r="X22" s="93"/>
      <c r="Y22" s="114"/>
      <c r="Z22" s="17"/>
      <c r="AF22" s="123"/>
      <c r="AG22" s="123"/>
      <c r="AH22" s="123"/>
      <c r="AI22" s="123"/>
      <c r="AN22" s="93"/>
      <c r="AO22" s="93"/>
      <c r="AP22" s="114"/>
      <c r="AQ22" s="93"/>
      <c r="AX22" s="20"/>
      <c r="AY22" s="20"/>
      <c r="AZ22" s="16"/>
      <c r="BA22" s="21"/>
      <c r="BB22" s="21"/>
      <c r="BC22" s="52"/>
      <c r="BD22" s="93"/>
      <c r="BJ22" s="106"/>
      <c r="BK22" s="106"/>
      <c r="BL22" s="106"/>
      <c r="BM22" s="93"/>
      <c r="BN22" s="93"/>
      <c r="BO22" s="114"/>
      <c r="BS22" s="17"/>
      <c r="BT22" s="17"/>
      <c r="BU22" s="52"/>
      <c r="BV22" s="106"/>
      <c r="BW22" s="106"/>
      <c r="BX22" s="106"/>
      <c r="CE22" s="93"/>
      <c r="CF22" s="93"/>
      <c r="CG22" s="114"/>
      <c r="CH22" s="33"/>
      <c r="CI22" s="33"/>
      <c r="CJ22" s="3"/>
    </row>
    <row r="23" spans="14:88" ht="12.75">
      <c r="N23" s="16"/>
      <c r="O23" s="16"/>
      <c r="P23" s="16"/>
      <c r="Q23" s="17"/>
      <c r="R23" s="17"/>
      <c r="S23" s="52"/>
      <c r="T23" s="93"/>
      <c r="W23" s="93"/>
      <c r="X23" s="93"/>
      <c r="Y23" s="114"/>
      <c r="Z23" s="17"/>
      <c r="AF23" s="123"/>
      <c r="AG23" s="123"/>
      <c r="AH23" s="123"/>
      <c r="AI23" s="123"/>
      <c r="AN23" s="93"/>
      <c r="AO23" s="93"/>
      <c r="AP23" s="114"/>
      <c r="AQ23" s="93"/>
      <c r="AX23" s="20"/>
      <c r="AY23" s="20"/>
      <c r="AZ23" s="16"/>
      <c r="BA23" s="21"/>
      <c r="BB23" s="21"/>
      <c r="BC23" s="52"/>
      <c r="BD23" s="93"/>
      <c r="BJ23" s="106"/>
      <c r="BK23" s="106"/>
      <c r="BL23" s="106"/>
      <c r="BM23" s="93"/>
      <c r="BN23" s="93"/>
      <c r="BO23" s="114"/>
      <c r="BS23" s="17"/>
      <c r="BT23" s="17"/>
      <c r="BU23" s="52"/>
      <c r="BV23" s="105"/>
      <c r="BW23" s="105"/>
      <c r="BX23" s="106"/>
      <c r="CE23" s="93"/>
      <c r="CF23" s="93"/>
      <c r="CG23" s="114"/>
      <c r="CH23" s="33"/>
      <c r="CI23" s="33"/>
      <c r="CJ23" s="3"/>
    </row>
    <row r="24" spans="14:88" ht="12.75">
      <c r="N24" s="16"/>
      <c r="O24" s="16"/>
      <c r="P24" s="16"/>
      <c r="Q24" s="17"/>
      <c r="R24" s="17"/>
      <c r="S24" s="52"/>
      <c r="T24" s="93"/>
      <c r="W24" s="93"/>
      <c r="X24" s="93"/>
      <c r="Y24" s="114"/>
      <c r="Z24" s="17"/>
      <c r="AF24" s="123"/>
      <c r="AG24" s="123"/>
      <c r="AH24" s="123"/>
      <c r="AI24" s="123"/>
      <c r="AN24" s="93"/>
      <c r="AO24" s="93"/>
      <c r="AP24" s="114"/>
      <c r="AQ24" s="93"/>
      <c r="AX24" s="20"/>
      <c r="AY24" s="20"/>
      <c r="AZ24" s="16"/>
      <c r="BA24" s="21"/>
      <c r="BB24" s="21"/>
      <c r="BC24" s="52"/>
      <c r="BD24" s="93"/>
      <c r="BJ24" s="105"/>
      <c r="BK24" s="105"/>
      <c r="BL24" s="106"/>
      <c r="BM24" s="93"/>
      <c r="BN24" s="93"/>
      <c r="BO24" s="114"/>
      <c r="BS24" s="17"/>
      <c r="BT24" s="17"/>
      <c r="BU24" s="52"/>
      <c r="BV24" s="106"/>
      <c r="BW24" s="106"/>
      <c r="BX24" s="106"/>
      <c r="CE24" s="93"/>
      <c r="CF24" s="93"/>
      <c r="CG24" s="114"/>
      <c r="CH24" s="33"/>
      <c r="CI24" s="33"/>
      <c r="CJ24" s="3"/>
    </row>
    <row r="25" spans="14:86" ht="12.75">
      <c r="N25" s="16"/>
      <c r="O25" s="16"/>
      <c r="P25" s="16"/>
      <c r="Q25" s="17"/>
      <c r="R25" s="17"/>
      <c r="S25" s="52"/>
      <c r="T25" s="93"/>
      <c r="W25" s="93"/>
      <c r="X25" s="93"/>
      <c r="Y25" s="114"/>
      <c r="Z25" s="17"/>
      <c r="AF25" s="123"/>
      <c r="AG25" s="123"/>
      <c r="AH25" s="123"/>
      <c r="AI25" s="123"/>
      <c r="AN25" s="93"/>
      <c r="AO25" s="93"/>
      <c r="AP25" s="114"/>
      <c r="AQ25" s="93"/>
      <c r="AX25" s="20"/>
      <c r="AY25" s="20"/>
      <c r="AZ25" s="16"/>
      <c r="BA25" s="21"/>
      <c r="BB25" s="21"/>
      <c r="BC25" s="52"/>
      <c r="BD25" s="93"/>
      <c r="BJ25" s="106"/>
      <c r="BK25" s="106"/>
      <c r="BL25" s="106"/>
      <c r="BM25" s="93"/>
      <c r="BN25" s="93"/>
      <c r="BO25" s="114"/>
      <c r="BS25" s="17"/>
      <c r="BV25" s="106"/>
      <c r="BW25" s="106"/>
      <c r="BX25" s="106"/>
      <c r="CE25" s="93"/>
      <c r="CF25" s="93"/>
      <c r="CG25" s="114"/>
      <c r="CH25" s="40"/>
    </row>
    <row r="26" spans="14:86" ht="12.75">
      <c r="N26" s="16"/>
      <c r="O26" s="16"/>
      <c r="P26" s="16"/>
      <c r="AF26" s="123"/>
      <c r="AG26" s="123"/>
      <c r="AH26" s="123"/>
      <c r="AI26" s="123"/>
      <c r="AN26" s="93"/>
      <c r="AO26" s="93"/>
      <c r="AP26" s="114"/>
      <c r="AQ26" s="93"/>
      <c r="AX26" s="20"/>
      <c r="AY26" s="20"/>
      <c r="AZ26" s="16"/>
      <c r="BJ26" s="106"/>
      <c r="BK26" s="106"/>
      <c r="BL26" s="106"/>
      <c r="BV26" s="105"/>
      <c r="BW26" s="105"/>
      <c r="BX26" s="106"/>
      <c r="CE26" s="93"/>
      <c r="CF26" s="93"/>
      <c r="CG26" s="114"/>
      <c r="CH26" s="40"/>
    </row>
    <row r="27" spans="40:76" ht="12.75">
      <c r="AN27" s="93"/>
      <c r="AO27" s="93"/>
      <c r="AP27" s="114"/>
      <c r="AQ27" s="93"/>
      <c r="AX27" s="182"/>
      <c r="AY27" s="182"/>
      <c r="AZ27" s="16"/>
      <c r="BJ27" s="106"/>
      <c r="BK27" s="106"/>
      <c r="BL27" s="106"/>
      <c r="BV27" s="106"/>
      <c r="BW27" s="106"/>
      <c r="BX27" s="106"/>
    </row>
    <row r="28" spans="50:52" ht="12.75">
      <c r="AX28" s="20"/>
      <c r="AY28" s="20"/>
      <c r="AZ28" s="16"/>
    </row>
  </sheetData>
  <mergeCells count="40">
    <mergeCell ref="BP1:BU1"/>
    <mergeCell ref="BV1:CG1"/>
    <mergeCell ref="CH1:CJ1"/>
    <mergeCell ref="BD1:BO1"/>
    <mergeCell ref="AX17:AZ17"/>
    <mergeCell ref="B1:D1"/>
    <mergeCell ref="E1:S1"/>
    <mergeCell ref="T1:Y1"/>
    <mergeCell ref="Z1:AB1"/>
    <mergeCell ref="AC1:AQ1"/>
    <mergeCell ref="AR1:BC1"/>
    <mergeCell ref="T2:V2"/>
    <mergeCell ref="AF2:AH2"/>
    <mergeCell ref="H2:J2"/>
    <mergeCell ref="CH2:CJ2"/>
    <mergeCell ref="N2:P2"/>
    <mergeCell ref="CB2:CD2"/>
    <mergeCell ref="AI2:AK2"/>
    <mergeCell ref="AU2:AW2"/>
    <mergeCell ref="BG2:BI2"/>
    <mergeCell ref="BP2:BR2"/>
    <mergeCell ref="BY2:CA2"/>
    <mergeCell ref="BM2:BO2"/>
    <mergeCell ref="BS2:BU2"/>
    <mergeCell ref="BV2:BX2"/>
    <mergeCell ref="CE2:CG2"/>
    <mergeCell ref="AR2:AT2"/>
    <mergeCell ref="AX2:AZ2"/>
    <mergeCell ref="BA2:BC2"/>
    <mergeCell ref="BD2:BF2"/>
    <mergeCell ref="BJ2:BL2"/>
    <mergeCell ref="Z2:AB2"/>
    <mergeCell ref="AC2:AE2"/>
    <mergeCell ref="AL2:AN2"/>
    <mergeCell ref="AO2:AQ2"/>
    <mergeCell ref="B2:D2"/>
    <mergeCell ref="E2:G2"/>
    <mergeCell ref="Q2:S2"/>
    <mergeCell ref="W2:Y2"/>
    <mergeCell ref="K2:M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28"/>
  <sheetViews>
    <sheetView workbookViewId="0" topLeftCell="J1">
      <pane xSplit="1" ySplit="3" topLeftCell="BF4" activePane="bottomRight" state="frozen"/>
      <selection pane="topLeft" activeCell="J1" sqref="J1"/>
      <selection pane="topRight" activeCell="K1" sqref="K1"/>
      <selection pane="bottomLeft" activeCell="J4" sqref="J4"/>
      <selection pane="bottomRight" activeCell="AL29" sqref="AL29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5.57421875" style="2" customWidth="1"/>
    <col min="4" max="4" width="7.7109375" style="2" customWidth="1"/>
    <col min="5" max="5" width="6.7109375" style="2" customWidth="1"/>
    <col min="6" max="6" width="7.421875" style="2" customWidth="1"/>
    <col min="7" max="9" width="9.140625" style="2" customWidth="1"/>
    <col min="10" max="10" width="9.8515625" style="50" bestFit="1" customWidth="1"/>
    <col min="11" max="13" width="8.28125" style="91" customWidth="1"/>
    <col min="14" max="19" width="9.140625" style="95" customWidth="1"/>
    <col min="20" max="25" width="9.140625" style="2" customWidth="1"/>
    <col min="26" max="26" width="8.28125" style="3" customWidth="1"/>
    <col min="27" max="27" width="7.57421875" style="3" customWidth="1"/>
    <col min="28" max="28" width="9.00390625" style="3" customWidth="1"/>
    <col min="29" max="34" width="9.140625" style="2" customWidth="1"/>
    <col min="35" max="40" width="9.140625" style="95" customWidth="1"/>
    <col min="41" max="43" width="6.57421875" style="38" customWidth="1"/>
    <col min="44" max="46" width="9.140625" style="2" customWidth="1"/>
    <col min="47" max="49" width="8.8515625" style="95" customWidth="1"/>
    <col min="50" max="52" width="6.8515625" style="91" customWidth="1"/>
    <col min="53" max="58" width="8.8515625" style="95" customWidth="1"/>
    <col min="59" max="64" width="8.8515625" style="2" customWidth="1"/>
    <col min="65" max="65" width="8.421875" style="28" customWidth="1"/>
    <col min="66" max="66" width="8.00390625" style="28" customWidth="1"/>
    <col min="67" max="67" width="5.7109375" style="3" customWidth="1"/>
    <col min="68" max="70" width="8.8515625" style="2" customWidth="1"/>
    <col min="71" max="72" width="8.8515625" style="28" customWidth="1"/>
    <col min="73" max="16384" width="8.8515625" style="2" customWidth="1"/>
  </cols>
  <sheetData>
    <row r="1" spans="3:73" s="43" customFormat="1" ht="12.75">
      <c r="C1" s="46"/>
      <c r="D1" s="43" t="s">
        <v>23</v>
      </c>
      <c r="G1" s="44" t="s">
        <v>24</v>
      </c>
      <c r="H1" s="44"/>
      <c r="I1" s="45"/>
      <c r="J1" s="49"/>
      <c r="K1" s="189" t="s">
        <v>23</v>
      </c>
      <c r="L1" s="212"/>
      <c r="M1" s="212"/>
      <c r="N1" s="212"/>
      <c r="O1" s="212"/>
      <c r="P1" s="212"/>
      <c r="Q1" s="212"/>
      <c r="R1" s="212"/>
      <c r="S1" s="212"/>
      <c r="T1" s="184" t="s">
        <v>24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88" t="s">
        <v>55</v>
      </c>
      <c r="AJ1" s="212"/>
      <c r="AK1" s="212"/>
      <c r="AL1" s="212"/>
      <c r="AM1" s="212"/>
      <c r="AN1" s="212"/>
      <c r="AO1" s="201" t="s">
        <v>25</v>
      </c>
      <c r="AP1" s="138"/>
      <c r="AQ1" s="138"/>
      <c r="AR1" s="138"/>
      <c r="AS1" s="138"/>
      <c r="AT1" s="138"/>
      <c r="AU1" s="192" t="s">
        <v>26</v>
      </c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25" t="s">
        <v>64</v>
      </c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</row>
    <row r="2" spans="1:73" s="47" customFormat="1" ht="15" customHeight="1">
      <c r="A2" s="213" t="s">
        <v>23</v>
      </c>
      <c r="B2" s="213"/>
      <c r="C2" s="214"/>
      <c r="D2" s="215" t="s">
        <v>33</v>
      </c>
      <c r="E2" s="215"/>
      <c r="F2" s="215"/>
      <c r="G2" s="213" t="s">
        <v>34</v>
      </c>
      <c r="H2" s="214"/>
      <c r="I2" s="214"/>
      <c r="J2" s="54"/>
      <c r="K2" s="222" t="s">
        <v>59</v>
      </c>
      <c r="L2" s="222"/>
      <c r="M2" s="222"/>
      <c r="N2" s="219" t="s">
        <v>56</v>
      </c>
      <c r="O2" s="219"/>
      <c r="P2" s="220"/>
      <c r="Q2" s="221" t="s">
        <v>33</v>
      </c>
      <c r="R2" s="221"/>
      <c r="S2" s="221"/>
      <c r="T2" s="217" t="s">
        <v>34</v>
      </c>
      <c r="U2" s="218"/>
      <c r="V2" s="218"/>
      <c r="W2" s="216" t="s">
        <v>58</v>
      </c>
      <c r="X2" s="216"/>
      <c r="Y2" s="216"/>
      <c r="Z2" s="223" t="s">
        <v>59</v>
      </c>
      <c r="AA2" s="223"/>
      <c r="AB2" s="223"/>
      <c r="AC2" s="213" t="s">
        <v>56</v>
      </c>
      <c r="AD2" s="213"/>
      <c r="AE2" s="214"/>
      <c r="AF2" s="215" t="s">
        <v>33</v>
      </c>
      <c r="AG2" s="215"/>
      <c r="AH2" s="215"/>
      <c r="AI2" s="224" t="s">
        <v>58</v>
      </c>
      <c r="AJ2" s="224"/>
      <c r="AK2" s="224"/>
      <c r="AL2" s="219" t="s">
        <v>56</v>
      </c>
      <c r="AM2" s="219"/>
      <c r="AN2" s="220"/>
      <c r="AO2" s="223" t="s">
        <v>59</v>
      </c>
      <c r="AP2" s="223"/>
      <c r="AQ2" s="223"/>
      <c r="AR2" s="215" t="s">
        <v>33</v>
      </c>
      <c r="AS2" s="215"/>
      <c r="AT2" s="215"/>
      <c r="AU2" s="219" t="s">
        <v>34</v>
      </c>
      <c r="AV2" s="220"/>
      <c r="AW2" s="220"/>
      <c r="AX2" s="222" t="s">
        <v>59</v>
      </c>
      <c r="AY2" s="222"/>
      <c r="AZ2" s="222"/>
      <c r="BA2" s="219" t="s">
        <v>56</v>
      </c>
      <c r="BB2" s="219"/>
      <c r="BC2" s="220"/>
      <c r="BD2" s="221" t="s">
        <v>33</v>
      </c>
      <c r="BE2" s="221"/>
      <c r="BF2" s="221"/>
      <c r="BG2" s="213" t="s">
        <v>34</v>
      </c>
      <c r="BH2" s="214"/>
      <c r="BI2" s="214"/>
      <c r="BJ2" s="216" t="s">
        <v>58</v>
      </c>
      <c r="BK2" s="216"/>
      <c r="BL2" s="216"/>
      <c r="BM2" s="223" t="s">
        <v>59</v>
      </c>
      <c r="BN2" s="223"/>
      <c r="BO2" s="223"/>
      <c r="BP2" s="213" t="s">
        <v>56</v>
      </c>
      <c r="BQ2" s="213"/>
      <c r="BR2" s="214"/>
      <c r="BS2" s="215" t="s">
        <v>33</v>
      </c>
      <c r="BT2" s="215"/>
      <c r="BU2" s="215"/>
    </row>
    <row r="3" spans="1:73" s="132" customFormat="1" ht="12.75">
      <c r="A3" s="58" t="s">
        <v>38</v>
      </c>
      <c r="B3" s="58" t="s">
        <v>39</v>
      </c>
      <c r="C3" s="59" t="s">
        <v>40</v>
      </c>
      <c r="D3" s="11" t="s">
        <v>38</v>
      </c>
      <c r="E3" s="11" t="s">
        <v>39</v>
      </c>
      <c r="F3" s="11" t="s">
        <v>40</v>
      </c>
      <c r="G3" s="58" t="str">
        <f>'[1]DP6000 with n'!$C$6</f>
        <v>Mean</v>
      </c>
      <c r="H3" s="58" t="str">
        <f>'[1]DP6000 with n'!$D$6</f>
        <v>SD</v>
      </c>
      <c r="I3" s="59" t="s">
        <v>40</v>
      </c>
      <c r="J3" s="50" t="s">
        <v>37</v>
      </c>
      <c r="K3" s="84" t="s">
        <v>38</v>
      </c>
      <c r="L3" s="84" t="s">
        <v>39</v>
      </c>
      <c r="M3" s="84" t="s">
        <v>40</v>
      </c>
      <c r="N3" s="75" t="s">
        <v>38</v>
      </c>
      <c r="O3" s="75" t="s">
        <v>39</v>
      </c>
      <c r="P3" s="97" t="s">
        <v>40</v>
      </c>
      <c r="Q3" s="84" t="s">
        <v>38</v>
      </c>
      <c r="R3" s="84" t="s">
        <v>39</v>
      </c>
      <c r="S3" s="84" t="s">
        <v>40</v>
      </c>
      <c r="T3" s="58" t="str">
        <f>'[1]DP6000 with n'!$C$6</f>
        <v>Mean</v>
      </c>
      <c r="U3" s="58" t="str">
        <f>'[1]DP6000 with n'!$D$6</f>
        <v>SD</v>
      </c>
      <c r="V3" s="59" t="s">
        <v>40</v>
      </c>
      <c r="W3" s="11" t="s">
        <v>38</v>
      </c>
      <c r="X3" s="11" t="s">
        <v>39</v>
      </c>
      <c r="Y3" s="11" t="s">
        <v>40</v>
      </c>
      <c r="Z3" s="11" t="s">
        <v>38</v>
      </c>
      <c r="AA3" s="11" t="s">
        <v>39</v>
      </c>
      <c r="AB3" s="11" t="s">
        <v>40</v>
      </c>
      <c r="AC3" s="58" t="s">
        <v>38</v>
      </c>
      <c r="AD3" s="58" t="s">
        <v>39</v>
      </c>
      <c r="AE3" s="59" t="s">
        <v>40</v>
      </c>
      <c r="AF3" s="11" t="s">
        <v>38</v>
      </c>
      <c r="AG3" s="11" t="s">
        <v>39</v>
      </c>
      <c r="AH3" s="11" t="s">
        <v>40</v>
      </c>
      <c r="AI3" s="84" t="s">
        <v>38</v>
      </c>
      <c r="AJ3" s="84" t="s">
        <v>39</v>
      </c>
      <c r="AK3" s="84" t="s">
        <v>40</v>
      </c>
      <c r="AL3" s="75" t="s">
        <v>38</v>
      </c>
      <c r="AM3" s="75" t="s">
        <v>39</v>
      </c>
      <c r="AN3" s="97" t="s">
        <v>40</v>
      </c>
      <c r="AO3" s="46" t="s">
        <v>38</v>
      </c>
      <c r="AP3" s="46" t="s">
        <v>39</v>
      </c>
      <c r="AQ3" s="46" t="s">
        <v>40</v>
      </c>
      <c r="AR3" s="11" t="s">
        <v>38</v>
      </c>
      <c r="AS3" s="11" t="s">
        <v>39</v>
      </c>
      <c r="AT3" s="11" t="s">
        <v>40</v>
      </c>
      <c r="AU3" s="133" t="str">
        <f>'[1]DP6000 with n'!$C$6</f>
        <v>Mean</v>
      </c>
      <c r="AV3" s="133" t="str">
        <f>'[1]DP6000 with n'!$D$6</f>
        <v>SD</v>
      </c>
      <c r="AW3" s="99" t="s">
        <v>40</v>
      </c>
      <c r="AX3" s="84" t="s">
        <v>38</v>
      </c>
      <c r="AY3" s="84" t="s">
        <v>39</v>
      </c>
      <c r="AZ3" s="84" t="s">
        <v>40</v>
      </c>
      <c r="BA3" s="75" t="s">
        <v>38</v>
      </c>
      <c r="BB3" s="75" t="s">
        <v>39</v>
      </c>
      <c r="BC3" s="97" t="s">
        <v>40</v>
      </c>
      <c r="BD3" s="84" t="s">
        <v>38</v>
      </c>
      <c r="BE3" s="84" t="s">
        <v>39</v>
      </c>
      <c r="BF3" s="84" t="s">
        <v>40</v>
      </c>
      <c r="BG3" s="131" t="str">
        <f>'[1]DP6000 with n'!$C$6</f>
        <v>Mean</v>
      </c>
      <c r="BH3" s="131" t="str">
        <f>'[1]DP6000 with n'!$D$6</f>
        <v>SD</v>
      </c>
      <c r="BI3" s="170" t="s">
        <v>40</v>
      </c>
      <c r="BJ3" s="15" t="s">
        <v>38</v>
      </c>
      <c r="BK3" s="15" t="s">
        <v>39</v>
      </c>
      <c r="BL3" s="11" t="s">
        <v>40</v>
      </c>
      <c r="BM3" s="15" t="s">
        <v>38</v>
      </c>
      <c r="BN3" s="15" t="s">
        <v>39</v>
      </c>
      <c r="BO3" s="11" t="s">
        <v>40</v>
      </c>
      <c r="BP3" s="58" t="s">
        <v>38</v>
      </c>
      <c r="BQ3" s="58" t="s">
        <v>39</v>
      </c>
      <c r="BR3" s="59" t="s">
        <v>40</v>
      </c>
      <c r="BS3" s="15" t="s">
        <v>38</v>
      </c>
      <c r="BT3" s="15" t="s">
        <v>39</v>
      </c>
      <c r="BU3" s="11" t="s">
        <v>40</v>
      </c>
    </row>
    <row r="4" spans="1:73" ht="12.75">
      <c r="A4" s="16">
        <v>2.7</v>
      </c>
      <c r="B4" s="16">
        <v>1.6363916944999999</v>
      </c>
      <c r="C4" s="16">
        <f>B4/A4*100</f>
        <v>60.607099796296296</v>
      </c>
      <c r="D4" s="17">
        <v>61.602</v>
      </c>
      <c r="E4" s="17">
        <v>3.9565327132618435</v>
      </c>
      <c r="F4" s="17">
        <v>6.422734186003448</v>
      </c>
      <c r="G4" s="8">
        <v>416.7</v>
      </c>
      <c r="H4" s="6">
        <v>5.6969777563</v>
      </c>
      <c r="I4" s="6">
        <f>H4/G4*100</f>
        <v>1.367165288288937</v>
      </c>
      <c r="J4" s="51" t="s">
        <v>41</v>
      </c>
      <c r="K4" s="93">
        <v>26.188</v>
      </c>
      <c r="L4" s="93">
        <v>5.7244889145960745</v>
      </c>
      <c r="M4" s="93">
        <v>21.85920618067846</v>
      </c>
      <c r="N4" s="106">
        <v>2.7</v>
      </c>
      <c r="O4" s="106">
        <v>1.6363916944999999</v>
      </c>
      <c r="P4" s="106">
        <f>O4/N4*100</f>
        <v>60.607099796296296</v>
      </c>
      <c r="Q4" s="93">
        <v>61.602</v>
      </c>
      <c r="R4" s="93">
        <v>3.9565327132618435</v>
      </c>
      <c r="S4" s="93">
        <v>6.422734186003448</v>
      </c>
      <c r="T4" s="8">
        <v>416.7</v>
      </c>
      <c r="U4" s="6">
        <v>5.6969777563</v>
      </c>
      <c r="V4" s="6">
        <f>U4/T4*100</f>
        <v>1.367165288288937</v>
      </c>
      <c r="W4" s="3">
        <v>407.40000000000003</v>
      </c>
      <c r="X4" s="3">
        <v>8.656404180335697</v>
      </c>
      <c r="Y4" s="3">
        <f aca="true" t="shared" si="0" ref="Y4:Y13">100*X4/W4</f>
        <v>2.1247923859439606</v>
      </c>
      <c r="Z4" s="17">
        <v>382.65</v>
      </c>
      <c r="AA4" s="17">
        <v>2.739764791202161</v>
      </c>
      <c r="AB4" s="17">
        <v>0.7159975934149122</v>
      </c>
      <c r="AC4" s="16">
        <v>327.9</v>
      </c>
      <c r="AD4" s="16">
        <v>4.4083254568</v>
      </c>
      <c r="AE4" s="16">
        <f aca="true" t="shared" si="1" ref="AE4:AE12">AD4/AC4*100</f>
        <v>1.3444115452272036</v>
      </c>
      <c r="AF4" s="17">
        <v>375.46399999999994</v>
      </c>
      <c r="AG4" s="17">
        <v>2.984043490895468</v>
      </c>
      <c r="AH4" s="17">
        <v>0.7947615459525995</v>
      </c>
      <c r="AI4" s="91"/>
      <c r="AJ4" s="91"/>
      <c r="AK4" s="91"/>
      <c r="AL4" s="105">
        <v>11</v>
      </c>
      <c r="AM4" s="105">
        <v>9.3139680051</v>
      </c>
      <c r="AO4" s="40">
        <v>88.766</v>
      </c>
      <c r="AP4" s="40">
        <v>13.152844390304164</v>
      </c>
      <c r="AQ4" s="40">
        <v>14.817435043039184</v>
      </c>
      <c r="AR4" s="17">
        <v>15.957999999999998</v>
      </c>
      <c r="AS4" s="17">
        <v>2.368721173967085</v>
      </c>
      <c r="AT4" s="17">
        <v>14.84347144985014</v>
      </c>
      <c r="AU4" s="90">
        <v>45.444444444</v>
      </c>
      <c r="AV4" s="90">
        <v>7.451696302</v>
      </c>
      <c r="AW4" s="90">
        <f>AV4/AU4*100</f>
        <v>16.397375725832738</v>
      </c>
      <c r="AX4" s="93">
        <v>4.9825</v>
      </c>
      <c r="AY4" s="93">
        <v>1.1469057751807066</v>
      </c>
      <c r="AZ4" s="93">
        <v>23.018680886717643</v>
      </c>
      <c r="BA4" s="106"/>
      <c r="BB4" s="106"/>
      <c r="BC4" s="106"/>
      <c r="BD4" s="93">
        <v>5.278999999999999</v>
      </c>
      <c r="BE4" s="93">
        <v>1.3630965564560051</v>
      </c>
      <c r="BF4" s="93">
        <v>25.82111302246648</v>
      </c>
      <c r="BG4" s="28">
        <v>1.97974</v>
      </c>
      <c r="BH4" s="28">
        <v>0.0146074715</v>
      </c>
      <c r="BI4" s="6">
        <f>BH4/BG4*100</f>
        <v>0.7378479749866145</v>
      </c>
      <c r="BJ4" s="28">
        <v>1.6479999999999997</v>
      </c>
      <c r="BK4" s="28">
        <v>0.03765338999051447</v>
      </c>
      <c r="BL4" s="3">
        <f aca="true" t="shared" si="2" ref="BL4:BL13">100*BK4/BJ4</f>
        <v>2.284793081948694</v>
      </c>
      <c r="BM4" s="23">
        <v>1.3731044</v>
      </c>
      <c r="BN4" s="23">
        <v>0.015561195885207046</v>
      </c>
      <c r="BO4" s="17">
        <v>1.1332857053846048</v>
      </c>
      <c r="BP4" s="28">
        <v>2.02658</v>
      </c>
      <c r="BQ4" s="28">
        <v>0.058023650351</v>
      </c>
      <c r="BR4" s="16">
        <f>BQ4/BP4*100</f>
        <v>2.863131499916115</v>
      </c>
      <c r="BS4" s="23">
        <v>1.2738905000000003</v>
      </c>
      <c r="BT4" s="23">
        <v>0.010616022295986948</v>
      </c>
      <c r="BU4" s="17">
        <v>0.8333543813998885</v>
      </c>
    </row>
    <row r="5" spans="1:73" ht="12.75">
      <c r="A5" s="10">
        <v>2.4444444444</v>
      </c>
      <c r="B5" s="10">
        <v>1.1303883305</v>
      </c>
      <c r="C5" s="16"/>
      <c r="D5" s="17">
        <v>49.433</v>
      </c>
      <c r="E5" s="17">
        <v>1.6016730835806234</v>
      </c>
      <c r="F5" s="17">
        <v>3.2400887738567827</v>
      </c>
      <c r="G5" s="25">
        <v>978.7</v>
      </c>
      <c r="H5" s="26">
        <v>13.030306554</v>
      </c>
      <c r="I5" s="6"/>
      <c r="J5" s="51" t="s">
        <v>42</v>
      </c>
      <c r="K5" s="107">
        <v>18.565</v>
      </c>
      <c r="L5" s="107">
        <v>3.63116923318096</v>
      </c>
      <c r="M5" s="107"/>
      <c r="N5" s="105">
        <v>2.4444444444</v>
      </c>
      <c r="O5" s="105">
        <v>1.1303883305</v>
      </c>
      <c r="P5" s="106"/>
      <c r="Q5" s="93">
        <v>49.433</v>
      </c>
      <c r="R5" s="93">
        <v>1.6016730835806234</v>
      </c>
      <c r="S5" s="93">
        <v>3.2400887738567827</v>
      </c>
      <c r="T5" s="25">
        <v>978.7</v>
      </c>
      <c r="U5" s="26">
        <v>13.030306554</v>
      </c>
      <c r="V5" s="6"/>
      <c r="W5" s="3">
        <v>935.3000000000002</v>
      </c>
      <c r="X5" s="3">
        <v>12.293177873203579</v>
      </c>
      <c r="Y5" s="3">
        <f t="shared" si="0"/>
        <v>1.3143566634452664</v>
      </c>
      <c r="Z5" s="17">
        <v>890.1859999999999</v>
      </c>
      <c r="AA5" s="17">
        <v>4.101607273036055</v>
      </c>
      <c r="AB5" s="17">
        <v>0.4607584564389976</v>
      </c>
      <c r="AC5" s="16">
        <v>815.8</v>
      </c>
      <c r="AD5" s="16">
        <v>6.2503333244</v>
      </c>
      <c r="AE5" s="16">
        <f t="shared" si="1"/>
        <v>0.7661600054425104</v>
      </c>
      <c r="AF5" s="17">
        <v>876.392</v>
      </c>
      <c r="AG5" s="17">
        <v>4.474552243272832</v>
      </c>
      <c r="AH5" s="17">
        <v>0.5105651629947366</v>
      </c>
      <c r="AI5" s="91"/>
      <c r="AJ5" s="91"/>
      <c r="AK5" s="91"/>
      <c r="AL5" s="105">
        <v>1</v>
      </c>
      <c r="AM5" s="103"/>
      <c r="AO5" s="40">
        <v>57.66099999999999</v>
      </c>
      <c r="AP5" s="40">
        <v>9.688307328366962</v>
      </c>
      <c r="AQ5" s="40">
        <v>16.802184021031486</v>
      </c>
      <c r="AR5" s="17"/>
      <c r="AS5" s="17"/>
      <c r="AT5" s="17"/>
      <c r="AU5" s="90">
        <v>85.9</v>
      </c>
      <c r="AV5" s="90">
        <v>10.619165064</v>
      </c>
      <c r="AW5" s="90">
        <f>AV5/AU5*100</f>
        <v>12.362241052386496</v>
      </c>
      <c r="AX5" s="93">
        <v>6.773999999999999</v>
      </c>
      <c r="AY5" s="93">
        <v>1.0537467543115946</v>
      </c>
      <c r="AZ5" s="93">
        <v>15.555753680419171</v>
      </c>
      <c r="BA5" s="106"/>
      <c r="BB5" s="106"/>
      <c r="BC5" s="106"/>
      <c r="BD5" s="93">
        <v>7.0120000000000005</v>
      </c>
      <c r="BE5" s="93">
        <v>0.7197345189566622</v>
      </c>
      <c r="BF5" s="93">
        <v>10.264325712445267</v>
      </c>
      <c r="BG5" s="28">
        <v>0.16666</v>
      </c>
      <c r="BH5" s="28">
        <v>0.00272119255</v>
      </c>
      <c r="BI5" s="6">
        <f aca="true" t="shared" si="3" ref="BI5:BI13">BH5/BG5*100</f>
        <v>1.6327808412336493</v>
      </c>
      <c r="BJ5" s="28">
        <v>0.1829</v>
      </c>
      <c r="BK5" s="28">
        <v>0.01784158687511351</v>
      </c>
      <c r="BL5" s="3">
        <f t="shared" si="2"/>
        <v>9.754831533686993</v>
      </c>
      <c r="BM5" s="23">
        <v>0.12222970000000004</v>
      </c>
      <c r="BN5" s="23">
        <v>0.0027615315014196313</v>
      </c>
      <c r="BO5" s="17">
        <v>2.25929663692182</v>
      </c>
      <c r="BP5" s="28">
        <v>0.19359</v>
      </c>
      <c r="BQ5" s="28">
        <v>0.0048535096122</v>
      </c>
      <c r="BR5" s="16">
        <f aca="true" t="shared" si="4" ref="BR5:BR13">BQ5/BP5*100</f>
        <v>2.5071076048349603</v>
      </c>
      <c r="BS5" s="23">
        <v>0.11426800000000001</v>
      </c>
      <c r="BT5" s="23">
        <v>0.0018322581089403826</v>
      </c>
      <c r="BU5" s="17">
        <v>1.6034743838523318</v>
      </c>
    </row>
    <row r="6" spans="1:73" ht="12.75">
      <c r="A6" s="16">
        <v>5.3</v>
      </c>
      <c r="B6" s="16">
        <v>1.6363916944999999</v>
      </c>
      <c r="C6" s="16">
        <f>B6/A6*100</f>
        <v>30.87531499056604</v>
      </c>
      <c r="D6" s="3"/>
      <c r="E6" s="3"/>
      <c r="F6" s="3"/>
      <c r="G6" s="8">
        <v>124.4</v>
      </c>
      <c r="H6" s="6">
        <v>1.2649110641</v>
      </c>
      <c r="I6" s="6">
        <f aca="true" t="shared" si="5" ref="I6:I13">H6/G6*100</f>
        <v>1.0168095370578778</v>
      </c>
      <c r="J6" s="51" t="s">
        <v>43</v>
      </c>
      <c r="N6" s="106">
        <v>5.3</v>
      </c>
      <c r="O6" s="106">
        <v>1.6363916944999999</v>
      </c>
      <c r="P6" s="106">
        <f>O6/N6*100</f>
        <v>30.87531499056604</v>
      </c>
      <c r="Q6" s="91"/>
      <c r="R6" s="91"/>
      <c r="S6" s="91"/>
      <c r="T6" s="8">
        <v>124.4</v>
      </c>
      <c r="U6" s="6">
        <v>1.2649110641</v>
      </c>
      <c r="V6" s="6">
        <f aca="true" t="shared" si="6" ref="V6:V13">U6/T6*100</f>
        <v>1.0168095370578778</v>
      </c>
      <c r="W6" s="3">
        <v>120.6</v>
      </c>
      <c r="X6" s="3">
        <v>4.671426144361295</v>
      </c>
      <c r="Y6" s="3">
        <f t="shared" si="0"/>
        <v>3.873487681891621</v>
      </c>
      <c r="Z6" s="3">
        <v>120.06</v>
      </c>
      <c r="AA6" s="3">
        <v>1.382839269201022</v>
      </c>
      <c r="AB6" s="3">
        <v>1.1517901625862252</v>
      </c>
      <c r="AC6" s="16">
        <v>190.4</v>
      </c>
      <c r="AD6" s="16">
        <v>2.9514591494999998</v>
      </c>
      <c r="AE6" s="16">
        <f t="shared" si="1"/>
        <v>1.5501361079306721</v>
      </c>
      <c r="AF6" s="3">
        <v>116.32700000000003</v>
      </c>
      <c r="AG6" s="3">
        <v>1.3276215156770965</v>
      </c>
      <c r="AH6" s="3">
        <v>1.141284066190219</v>
      </c>
      <c r="AI6" s="91"/>
      <c r="AJ6" s="91"/>
      <c r="AK6" s="91"/>
      <c r="AL6" s="106">
        <v>52.8</v>
      </c>
      <c r="AM6" s="106">
        <v>5.3291650378</v>
      </c>
      <c r="AN6" s="91">
        <f>100*AM6/AL6</f>
        <v>10.09311560189394</v>
      </c>
      <c r="AR6" s="3"/>
      <c r="AS6" s="3"/>
      <c r="AT6" s="3"/>
      <c r="AU6" s="116">
        <v>28.4</v>
      </c>
      <c r="AV6" s="116">
        <v>4.5607017004</v>
      </c>
      <c r="AW6" s="90"/>
      <c r="AX6" s="91">
        <v>6.476000000000001</v>
      </c>
      <c r="AY6" s="91">
        <v>1.301966034716556</v>
      </c>
      <c r="AZ6" s="91">
        <v>20.10447860896473</v>
      </c>
      <c r="BA6" s="106">
        <v>7.1</v>
      </c>
      <c r="BB6" s="106">
        <v>2.469817807</v>
      </c>
      <c r="BC6" s="106">
        <f>BB6/BA6*100</f>
        <v>34.78616629577465</v>
      </c>
      <c r="BD6" s="91">
        <v>5.154000000000001</v>
      </c>
      <c r="BE6" s="91">
        <v>0.9412780909191735</v>
      </c>
      <c r="BF6" s="91">
        <v>18.263059583220283</v>
      </c>
      <c r="BG6" s="28">
        <v>0.23786999999999997</v>
      </c>
      <c r="BH6" s="28">
        <v>0.00268081663</v>
      </c>
      <c r="BI6" s="6">
        <f t="shared" si="3"/>
        <v>1.127009135241939</v>
      </c>
      <c r="BJ6" s="28">
        <v>0.183</v>
      </c>
      <c r="BK6" s="28">
        <v>0.004618802153517011</v>
      </c>
      <c r="BL6" s="3">
        <f t="shared" si="2"/>
        <v>2.52393560301476</v>
      </c>
      <c r="BM6" s="23">
        <v>0.23005080000000003</v>
      </c>
      <c r="BN6" s="23">
        <v>0.00285605235712977</v>
      </c>
      <c r="BO6" s="17">
        <v>1.241487687558474</v>
      </c>
      <c r="BP6" s="28">
        <v>0.25261</v>
      </c>
      <c r="BQ6" s="28">
        <v>0.014785612376</v>
      </c>
      <c r="BR6" s="16">
        <f t="shared" si="4"/>
        <v>5.853138187720202</v>
      </c>
      <c r="BS6" s="23">
        <v>0.2206925</v>
      </c>
      <c r="BT6" s="23">
        <v>0.0027283655770849713</v>
      </c>
      <c r="BU6" s="17">
        <v>1.2362747157628697</v>
      </c>
    </row>
    <row r="7" spans="1:73" ht="12.75">
      <c r="A7" s="16">
        <v>4.5</v>
      </c>
      <c r="B7" s="16">
        <v>2.5055493964</v>
      </c>
      <c r="C7" s="16">
        <f>B7/A7*100</f>
        <v>55.67887547555556</v>
      </c>
      <c r="D7" s="17">
        <v>70.284</v>
      </c>
      <c r="E7" s="17">
        <v>4.0442035337285125</v>
      </c>
      <c r="F7" s="17">
        <v>5.754088460714405</v>
      </c>
      <c r="G7" s="8">
        <v>289.3</v>
      </c>
      <c r="H7" s="6">
        <v>4.295992965</v>
      </c>
      <c r="I7" s="6">
        <f t="shared" si="5"/>
        <v>1.4849612737642583</v>
      </c>
      <c r="J7" s="51" t="s">
        <v>44</v>
      </c>
      <c r="K7" s="93">
        <v>31.220999999999997</v>
      </c>
      <c r="L7" s="93">
        <v>6.24875178646815</v>
      </c>
      <c r="M7" s="93">
        <v>20.01457924623859</v>
      </c>
      <c r="N7" s="106">
        <v>4.5</v>
      </c>
      <c r="O7" s="106">
        <v>2.5055493964</v>
      </c>
      <c r="P7" s="106">
        <f>O7/N7*100</f>
        <v>55.67887547555556</v>
      </c>
      <c r="Q7" s="93">
        <v>70.284</v>
      </c>
      <c r="R7" s="93">
        <v>4.0442035337285125</v>
      </c>
      <c r="S7" s="93">
        <v>5.754088460714405</v>
      </c>
      <c r="T7" s="8">
        <v>289.3</v>
      </c>
      <c r="U7" s="6">
        <v>4.295992965</v>
      </c>
      <c r="V7" s="6">
        <f t="shared" si="6"/>
        <v>1.4849612737642583</v>
      </c>
      <c r="W7" s="3">
        <v>286.2</v>
      </c>
      <c r="X7" s="3">
        <v>7.238784428341543</v>
      </c>
      <c r="Y7" s="3">
        <f t="shared" si="0"/>
        <v>2.529274782788799</v>
      </c>
      <c r="Z7" s="17">
        <v>263.06800000000004</v>
      </c>
      <c r="AA7" s="17">
        <v>3.211354162274097</v>
      </c>
      <c r="AB7" s="17">
        <v>1.2207315835731052</v>
      </c>
      <c r="AC7" s="16">
        <v>226.6</v>
      </c>
      <c r="AD7" s="16">
        <v>2.7968235951000002</v>
      </c>
      <c r="AE7" s="16">
        <f t="shared" si="1"/>
        <v>1.2342557789496913</v>
      </c>
      <c r="AF7" s="17">
        <v>261.05</v>
      </c>
      <c r="AG7" s="17">
        <v>3.358723302420468</v>
      </c>
      <c r="AH7" s="17">
        <v>1.2866206866196008</v>
      </c>
      <c r="AI7" s="91"/>
      <c r="AJ7" s="91"/>
      <c r="AK7" s="91"/>
      <c r="AL7" s="105">
        <v>14.125</v>
      </c>
      <c r="AM7" s="105">
        <v>10.343217239</v>
      </c>
      <c r="AN7" s="91"/>
      <c r="AO7" s="40">
        <v>89.759</v>
      </c>
      <c r="AP7" s="40">
        <v>12.2435392940295</v>
      </c>
      <c r="AQ7" s="40">
        <v>13.640458666016219</v>
      </c>
      <c r="AR7" s="18">
        <v>16.09</v>
      </c>
      <c r="AS7" s="18">
        <v>3.2833345419383835</v>
      </c>
      <c r="AT7" s="17"/>
      <c r="AU7" s="116">
        <v>54.4</v>
      </c>
      <c r="AV7" s="116">
        <v>9.4498677239</v>
      </c>
      <c r="AW7" s="90"/>
      <c r="AX7" s="107">
        <v>6.144444444444444</v>
      </c>
      <c r="AY7" s="107">
        <v>1.5504201939402669</v>
      </c>
      <c r="AZ7" s="107">
        <v>25.232878382391327</v>
      </c>
      <c r="BA7" s="106"/>
      <c r="BB7" s="106"/>
      <c r="BC7" s="106"/>
      <c r="BD7" s="107">
        <v>5.77888888888889</v>
      </c>
      <c r="BE7" s="107">
        <v>1.2119864319005889</v>
      </c>
      <c r="BF7" s="93"/>
      <c r="BG7" s="28">
        <v>2.99559</v>
      </c>
      <c r="BH7" s="28">
        <v>0.025486661</v>
      </c>
      <c r="BI7" s="6">
        <f t="shared" si="3"/>
        <v>0.8508060515624635</v>
      </c>
      <c r="BJ7" s="28">
        <v>2.196</v>
      </c>
      <c r="BK7" s="28">
        <v>0.03502380143083659</v>
      </c>
      <c r="BL7" s="3">
        <f t="shared" si="2"/>
        <v>1.5948907755390065</v>
      </c>
      <c r="BM7" s="23">
        <v>1.9029943000000002</v>
      </c>
      <c r="BN7" s="23">
        <v>0.02729548336691105</v>
      </c>
      <c r="BO7" s="17">
        <v>1.4343439371789524</v>
      </c>
      <c r="BP7" s="28">
        <v>2.71163</v>
      </c>
      <c r="BQ7" s="28">
        <v>0.06258129024600001</v>
      </c>
      <c r="BR7" s="16">
        <f t="shared" si="4"/>
        <v>2.3078845655933886</v>
      </c>
      <c r="BS7" s="23">
        <v>1.7814096000000004</v>
      </c>
      <c r="BT7" s="23">
        <v>0.013205236959462453</v>
      </c>
      <c r="BU7" s="17">
        <v>0.7412802176132007</v>
      </c>
    </row>
    <row r="8" spans="1:73" ht="12.75">
      <c r="A8" s="10">
        <v>2.2222222222</v>
      </c>
      <c r="B8" s="10">
        <v>1.2018504252</v>
      </c>
      <c r="C8" s="16"/>
      <c r="D8" s="17">
        <v>14.264</v>
      </c>
      <c r="E8" s="17">
        <v>2.6877508151695264</v>
      </c>
      <c r="F8" s="17">
        <v>18.84289690948911</v>
      </c>
      <c r="G8" s="8">
        <v>232.4</v>
      </c>
      <c r="H8" s="6">
        <v>1.5055453054</v>
      </c>
      <c r="I8" s="6">
        <f t="shared" si="5"/>
        <v>0.6478250023235801</v>
      </c>
      <c r="J8" s="51" t="s">
        <v>45</v>
      </c>
      <c r="K8" s="93"/>
      <c r="L8" s="93"/>
      <c r="M8" s="93"/>
      <c r="N8" s="105">
        <v>2.2222222222</v>
      </c>
      <c r="O8" s="105">
        <v>1.2018504252</v>
      </c>
      <c r="P8" s="106"/>
      <c r="Q8" s="93">
        <v>14.264</v>
      </c>
      <c r="R8" s="93">
        <v>2.6877508151695264</v>
      </c>
      <c r="S8" s="93">
        <v>18.84289690948911</v>
      </c>
      <c r="T8" s="8">
        <v>232.4</v>
      </c>
      <c r="U8" s="6">
        <v>1.5055453054</v>
      </c>
      <c r="V8" s="6">
        <f t="shared" si="6"/>
        <v>0.6478250023235801</v>
      </c>
      <c r="W8" s="3">
        <v>227.70000000000002</v>
      </c>
      <c r="X8" s="3">
        <v>5.55877684387492</v>
      </c>
      <c r="Y8" s="3">
        <f t="shared" si="0"/>
        <v>2.441272219532244</v>
      </c>
      <c r="Z8" s="17">
        <v>215.26099999999997</v>
      </c>
      <c r="AA8" s="17">
        <v>2.106758700521346</v>
      </c>
      <c r="AB8" s="17">
        <v>0.9786996718036924</v>
      </c>
      <c r="AC8" s="16">
        <v>238.5</v>
      </c>
      <c r="AD8" s="16">
        <v>3.2744804507</v>
      </c>
      <c r="AE8" s="16">
        <f t="shared" si="1"/>
        <v>1.3729477780712789</v>
      </c>
      <c r="AF8" s="17">
        <v>210.737</v>
      </c>
      <c r="AG8" s="17">
        <v>1.0873111585721627</v>
      </c>
      <c r="AH8" s="17">
        <v>0.515956456897537</v>
      </c>
      <c r="AI8" s="91"/>
      <c r="AJ8" s="91"/>
      <c r="AK8" s="91"/>
      <c r="AL8" s="106">
        <v>28.9</v>
      </c>
      <c r="AM8" s="106">
        <v>7.218032973</v>
      </c>
      <c r="AN8" s="91">
        <f>100*AM8/AL8</f>
        <v>24.975892640138408</v>
      </c>
      <c r="AO8" s="39"/>
      <c r="AP8" s="39"/>
      <c r="AQ8" s="39"/>
      <c r="AR8" s="17"/>
      <c r="AS8" s="17"/>
      <c r="AT8" s="17"/>
      <c r="AU8" s="90">
        <v>75.4</v>
      </c>
      <c r="AV8" s="90">
        <v>10.221980673000001</v>
      </c>
      <c r="AW8" s="90">
        <f>AV8/AU8*100</f>
        <v>13.557003545092838</v>
      </c>
      <c r="AX8" s="93">
        <v>13.212</v>
      </c>
      <c r="AY8" s="93">
        <v>1.320141406567241</v>
      </c>
      <c r="AZ8" s="93">
        <v>9.991987636748721</v>
      </c>
      <c r="BA8" s="106">
        <v>13.1</v>
      </c>
      <c r="BB8" s="106">
        <v>3.3149493040999998</v>
      </c>
      <c r="BC8" s="106">
        <f>BB8/BA8*100</f>
        <v>25.304956519847327</v>
      </c>
      <c r="BD8" s="93">
        <v>12.927000000000001</v>
      </c>
      <c r="BE8" s="93">
        <v>0.8162795000624642</v>
      </c>
      <c r="BF8" s="93">
        <v>6.314531601009238</v>
      </c>
      <c r="BG8" s="28">
        <v>0.41171</v>
      </c>
      <c r="BH8" s="28">
        <v>0.00446901679</v>
      </c>
      <c r="BI8" s="6">
        <f t="shared" si="3"/>
        <v>1.0854768623545699</v>
      </c>
      <c r="BJ8" s="28">
        <v>0.3218</v>
      </c>
      <c r="BK8" s="28">
        <v>0.013414751416092496</v>
      </c>
      <c r="BL8" s="3">
        <f t="shared" si="2"/>
        <v>4.1686610988478865</v>
      </c>
      <c r="BM8" s="23">
        <v>0.33721100000000004</v>
      </c>
      <c r="BN8" s="23">
        <v>0.004386544653824884</v>
      </c>
      <c r="BO8" s="17">
        <v>1.3008308310894021</v>
      </c>
      <c r="BP8" s="28">
        <v>0.43733</v>
      </c>
      <c r="BQ8" s="28">
        <v>0.017934203819999998</v>
      </c>
      <c r="BR8" s="16">
        <f t="shared" si="4"/>
        <v>4.1008400567077485</v>
      </c>
      <c r="BS8" s="23">
        <v>0.3129303</v>
      </c>
      <c r="BT8" s="23">
        <v>0.0028829324981498932</v>
      </c>
      <c r="BU8" s="17">
        <v>0.9212698476785065</v>
      </c>
    </row>
    <row r="9" spans="1:73" ht="12.75">
      <c r="A9" s="16">
        <v>11.2</v>
      </c>
      <c r="B9" s="16">
        <v>1.7511900715</v>
      </c>
      <c r="C9" s="16">
        <f>B9/A9*100</f>
        <v>15.635625638392858</v>
      </c>
      <c r="D9" s="17">
        <v>36.66100000000001</v>
      </c>
      <c r="E9" s="17">
        <v>3.9539837857252023</v>
      </c>
      <c r="F9" s="17">
        <v>10.785258955634603</v>
      </c>
      <c r="G9" s="8">
        <v>344</v>
      </c>
      <c r="H9" s="6">
        <v>4.5704364003</v>
      </c>
      <c r="I9" s="6">
        <f t="shared" si="5"/>
        <v>1.3286152326453489</v>
      </c>
      <c r="J9" s="51" t="s">
        <v>46</v>
      </c>
      <c r="K9" s="107">
        <v>16.24</v>
      </c>
      <c r="L9" s="107">
        <v>3.428133602997414</v>
      </c>
      <c r="M9" s="107"/>
      <c r="N9" s="106">
        <v>11.2</v>
      </c>
      <c r="O9" s="106">
        <v>1.7511900715</v>
      </c>
      <c r="P9" s="106">
        <f>O9/N9*100</f>
        <v>15.635625638392858</v>
      </c>
      <c r="Q9" s="93">
        <v>36.66100000000001</v>
      </c>
      <c r="R9" s="93">
        <v>3.9539837857252023</v>
      </c>
      <c r="S9" s="93">
        <v>10.785258955634603</v>
      </c>
      <c r="T9" s="8">
        <v>344</v>
      </c>
      <c r="U9" s="6">
        <v>4.5704364003</v>
      </c>
      <c r="V9" s="6">
        <f t="shared" si="6"/>
        <v>1.3286152326453489</v>
      </c>
      <c r="W9" s="3">
        <v>335</v>
      </c>
      <c r="X9" s="3">
        <v>7.257180352359085</v>
      </c>
      <c r="Y9" s="3">
        <f t="shared" si="0"/>
        <v>2.166322493241518</v>
      </c>
      <c r="Z9" s="17">
        <v>322.572</v>
      </c>
      <c r="AA9" s="17">
        <v>2.316529012696938</v>
      </c>
      <c r="AB9" s="17">
        <v>0.7181432401748874</v>
      </c>
      <c r="AC9" s="16">
        <v>339.8</v>
      </c>
      <c r="AD9" s="16">
        <v>5.2451035367</v>
      </c>
      <c r="AE9" s="16">
        <f t="shared" si="1"/>
        <v>1.543585502266039</v>
      </c>
      <c r="AF9" s="17">
        <v>317.953</v>
      </c>
      <c r="AG9" s="17">
        <v>2.5912204331807014</v>
      </c>
      <c r="AH9" s="17">
        <v>0.8149696443124302</v>
      </c>
      <c r="AI9" s="91">
        <v>6.3999999999999995</v>
      </c>
      <c r="AJ9" s="91">
        <v>0.5163977794943225</v>
      </c>
      <c r="AK9" s="91">
        <f>100*AJ9/AI9</f>
        <v>8.06871530459879</v>
      </c>
      <c r="AL9" s="106">
        <v>72.4</v>
      </c>
      <c r="AM9" s="106">
        <v>21.035419865</v>
      </c>
      <c r="AN9" s="91">
        <f>100*AM9/AL9</f>
        <v>29.05444732734807</v>
      </c>
      <c r="AO9" s="39">
        <v>42.41428571428572</v>
      </c>
      <c r="AP9" s="39">
        <v>12.29799015712575</v>
      </c>
      <c r="AQ9" s="39"/>
      <c r="AR9" s="17"/>
      <c r="AS9" s="17"/>
      <c r="AT9" s="17"/>
      <c r="AU9" s="108">
        <v>101</v>
      </c>
      <c r="AV9" s="90">
        <v>10.33870828</v>
      </c>
      <c r="AW9" s="90">
        <f>AV9/AU9*100</f>
        <v>10.236344831683168</v>
      </c>
      <c r="AX9" s="93">
        <v>55.95399999999999</v>
      </c>
      <c r="AY9" s="93">
        <v>6.889043152394645</v>
      </c>
      <c r="AZ9" s="93">
        <v>12.311976181139233</v>
      </c>
      <c r="BA9" s="106">
        <v>16</v>
      </c>
      <c r="BB9" s="106">
        <v>2.357022604</v>
      </c>
      <c r="BC9" s="106">
        <f>BB9/BA9*100</f>
        <v>14.731391275</v>
      </c>
      <c r="BD9" s="107">
        <v>22.7075</v>
      </c>
      <c r="BE9" s="107">
        <v>3.144440672497598</v>
      </c>
      <c r="BF9" s="93"/>
      <c r="BG9" s="28">
        <v>0.37940999999999997</v>
      </c>
      <c r="BH9" s="28">
        <v>0.0058686455</v>
      </c>
      <c r="BI9" s="6">
        <f t="shared" si="3"/>
        <v>1.5467819772805147</v>
      </c>
      <c r="BJ9" s="28">
        <v>0.3195</v>
      </c>
      <c r="BK9" s="28">
        <v>0.019636983248736372</v>
      </c>
      <c r="BL9" s="3">
        <f t="shared" si="2"/>
        <v>6.146160641232042</v>
      </c>
      <c r="BM9" s="23">
        <v>0.2718895</v>
      </c>
      <c r="BN9" s="23">
        <v>0.003706336713431935</v>
      </c>
      <c r="BO9" s="17">
        <v>1.3631775825958468</v>
      </c>
      <c r="BP9" s="28">
        <v>0.38608000000000003</v>
      </c>
      <c r="BQ9" s="28">
        <v>0.014375581148000001</v>
      </c>
      <c r="BR9" s="16">
        <f t="shared" si="4"/>
        <v>3.7234721166597593</v>
      </c>
      <c r="BS9" s="23">
        <v>0.26217730000000006</v>
      </c>
      <c r="BT9" s="23">
        <v>0.003997871963099007</v>
      </c>
      <c r="BU9" s="17">
        <v>1.5248734208106522</v>
      </c>
    </row>
    <row r="10" spans="1:73" ht="12.75">
      <c r="A10" s="16">
        <v>5.2</v>
      </c>
      <c r="B10" s="16">
        <v>1.5491933385</v>
      </c>
      <c r="C10" s="16">
        <f>B10/A10*100</f>
        <v>29.792179586538463</v>
      </c>
      <c r="D10" s="17">
        <v>27.577999999999996</v>
      </c>
      <c r="E10" s="17">
        <v>3.934646108610027</v>
      </c>
      <c r="F10" s="17">
        <v>14.267336676372572</v>
      </c>
      <c r="G10" s="8">
        <v>249.9</v>
      </c>
      <c r="H10" s="6">
        <v>2.5144029554</v>
      </c>
      <c r="I10" s="6">
        <f t="shared" si="5"/>
        <v>1.0061636476190476</v>
      </c>
      <c r="J10" s="51" t="s">
        <v>47</v>
      </c>
      <c r="K10" s="93"/>
      <c r="L10" s="93"/>
      <c r="M10" s="93"/>
      <c r="N10" s="106">
        <v>5.2</v>
      </c>
      <c r="O10" s="106">
        <v>1.5491933385</v>
      </c>
      <c r="P10" s="106">
        <f>O10/N10*100</f>
        <v>29.792179586538463</v>
      </c>
      <c r="Q10" s="93">
        <v>27.577999999999996</v>
      </c>
      <c r="R10" s="93">
        <v>3.934646108610027</v>
      </c>
      <c r="S10" s="93">
        <v>14.267336676372572</v>
      </c>
      <c r="T10" s="8">
        <v>249.9</v>
      </c>
      <c r="U10" s="6">
        <v>2.5144029554</v>
      </c>
      <c r="V10" s="6">
        <f t="shared" si="6"/>
        <v>1.0061636476190476</v>
      </c>
      <c r="W10" s="3">
        <v>240.19999999999996</v>
      </c>
      <c r="X10" s="3">
        <v>5.028805910838963</v>
      </c>
      <c r="Y10" s="3">
        <f t="shared" si="0"/>
        <v>2.0935911369021496</v>
      </c>
      <c r="Z10" s="17">
        <v>234.86599999999999</v>
      </c>
      <c r="AA10" s="17">
        <v>1.9947386350653227</v>
      </c>
      <c r="AB10" s="17">
        <v>0.8493092380614149</v>
      </c>
      <c r="AC10" s="16">
        <v>243.9</v>
      </c>
      <c r="AD10" s="16">
        <v>3.9567101935</v>
      </c>
      <c r="AE10" s="16">
        <f t="shared" si="1"/>
        <v>1.62226740200902</v>
      </c>
      <c r="AF10" s="17">
        <v>229.673</v>
      </c>
      <c r="AG10" s="17">
        <v>1.446482707197786</v>
      </c>
      <c r="AH10" s="17">
        <v>0.6298009375058392</v>
      </c>
      <c r="AI10" s="104">
        <v>0.9000000000000002</v>
      </c>
      <c r="AJ10" s="104">
        <v>0.3162277660168379</v>
      </c>
      <c r="AK10" s="104"/>
      <c r="AL10" s="106">
        <v>19.3</v>
      </c>
      <c r="AM10" s="106">
        <v>5.2925524193</v>
      </c>
      <c r="AN10" s="91">
        <f>100*AM10/AL10</f>
        <v>27.422551395336786</v>
      </c>
      <c r="AO10" s="40"/>
      <c r="AP10" s="40"/>
      <c r="AQ10" s="40"/>
      <c r="AR10" s="17"/>
      <c r="AS10" s="17"/>
      <c r="AT10" s="17"/>
      <c r="AU10" s="90">
        <v>92.6</v>
      </c>
      <c r="AV10" s="90">
        <v>10.710327311</v>
      </c>
      <c r="AW10" s="90">
        <f>AV10/AU10*100</f>
        <v>11.566228197624191</v>
      </c>
      <c r="AX10" s="93">
        <v>23.276999999999997</v>
      </c>
      <c r="AY10" s="93">
        <v>2.3015649265469627</v>
      </c>
      <c r="AZ10" s="93">
        <v>9.887721469892869</v>
      </c>
      <c r="BA10" s="106">
        <v>15.7</v>
      </c>
      <c r="BB10" s="106">
        <v>1.4181364924</v>
      </c>
      <c r="BC10" s="106">
        <f>BB10/BA10*100</f>
        <v>9.032716512101912</v>
      </c>
      <c r="BD10" s="93">
        <v>17.596</v>
      </c>
      <c r="BE10" s="93">
        <v>3.125092709735896</v>
      </c>
      <c r="BF10" s="93">
        <v>17.760244997362445</v>
      </c>
      <c r="BG10" s="28">
        <v>0.34826999999999997</v>
      </c>
      <c r="BH10" s="28">
        <v>0.0036962593699999997</v>
      </c>
      <c r="BI10" s="6">
        <f t="shared" si="3"/>
        <v>1.0613200591495104</v>
      </c>
      <c r="BJ10" s="28">
        <v>0.27140000000000003</v>
      </c>
      <c r="BK10" s="28">
        <v>0.012894443247642242</v>
      </c>
      <c r="BL10" s="3">
        <f t="shared" si="2"/>
        <v>4.751084468549094</v>
      </c>
      <c r="BM10" s="23">
        <v>0.27921630000000003</v>
      </c>
      <c r="BN10" s="23">
        <v>0.0034380132845066706</v>
      </c>
      <c r="BO10" s="17">
        <v>1.2313082311121057</v>
      </c>
      <c r="BP10" s="28">
        <v>0.37122</v>
      </c>
      <c r="BQ10" s="28">
        <v>0.020444059175</v>
      </c>
      <c r="BR10" s="16">
        <f t="shared" si="4"/>
        <v>5.5072623174936695</v>
      </c>
      <c r="BS10" s="23">
        <v>0.2591544</v>
      </c>
      <c r="BT10" s="23">
        <v>0.002890344393166862</v>
      </c>
      <c r="BU10" s="17">
        <v>1.1152982134074751</v>
      </c>
    </row>
    <row r="11" spans="1:73" ht="12.75">
      <c r="A11" s="10">
        <v>2.125</v>
      </c>
      <c r="B11" s="10">
        <v>1.2464234548</v>
      </c>
      <c r="C11" s="16"/>
      <c r="D11" s="17"/>
      <c r="E11" s="17"/>
      <c r="F11" s="17"/>
      <c r="G11" s="8">
        <v>377.3</v>
      </c>
      <c r="H11" s="6">
        <v>3.0203016774</v>
      </c>
      <c r="I11" s="6">
        <f t="shared" si="5"/>
        <v>0.8005040226345083</v>
      </c>
      <c r="J11" s="51" t="s">
        <v>48</v>
      </c>
      <c r="K11" s="93"/>
      <c r="L11" s="93"/>
      <c r="M11" s="93"/>
      <c r="N11" s="105">
        <v>2.125</v>
      </c>
      <c r="O11" s="105">
        <v>1.2464234548</v>
      </c>
      <c r="P11" s="106"/>
      <c r="Q11" s="93"/>
      <c r="R11" s="93"/>
      <c r="S11" s="93"/>
      <c r="T11" s="8">
        <v>377.3</v>
      </c>
      <c r="U11" s="6">
        <v>3.0203016774</v>
      </c>
      <c r="V11" s="6">
        <f t="shared" si="6"/>
        <v>0.8005040226345083</v>
      </c>
      <c r="W11" s="3">
        <v>357.70000000000005</v>
      </c>
      <c r="X11" s="3">
        <v>8.81980095517404</v>
      </c>
      <c r="Y11" s="3">
        <f t="shared" si="0"/>
        <v>2.4656977789136256</v>
      </c>
      <c r="Z11" s="17">
        <v>355.96299999999997</v>
      </c>
      <c r="AA11" s="17">
        <v>2.287997911809468</v>
      </c>
      <c r="AB11" s="17">
        <v>0.6427628466468337</v>
      </c>
      <c r="AC11" s="16">
        <v>439.4</v>
      </c>
      <c r="AD11" s="16">
        <v>3.6878177829</v>
      </c>
      <c r="AE11" s="16">
        <f t="shared" si="1"/>
        <v>0.8392848845926263</v>
      </c>
      <c r="AF11" s="17">
        <v>350.9144444444444</v>
      </c>
      <c r="AG11" s="17">
        <v>1.834067277331405</v>
      </c>
      <c r="AH11" s="17">
        <v>0.5226536856398251</v>
      </c>
      <c r="AI11" s="91"/>
      <c r="AJ11" s="91"/>
      <c r="AK11" s="91"/>
      <c r="AL11" s="106">
        <v>34</v>
      </c>
      <c r="AM11" s="106">
        <v>5.1639777949</v>
      </c>
      <c r="AN11" s="91">
        <f>100*AM11/AL11</f>
        <v>15.188169985000002</v>
      </c>
      <c r="AO11" s="40"/>
      <c r="AP11" s="40"/>
      <c r="AQ11" s="40"/>
      <c r="AR11" s="17"/>
      <c r="AS11" s="17"/>
      <c r="AT11" s="17"/>
      <c r="AU11" s="116">
        <v>32.375</v>
      </c>
      <c r="AV11" s="116">
        <v>4.56500665</v>
      </c>
      <c r="AW11" s="90"/>
      <c r="AX11" s="93">
        <v>5.633000000000001</v>
      </c>
      <c r="AY11" s="93">
        <v>0.6398272336255236</v>
      </c>
      <c r="AZ11" s="93">
        <v>11.35855199051169</v>
      </c>
      <c r="BA11" s="106"/>
      <c r="BB11" s="106"/>
      <c r="BC11" s="106"/>
      <c r="BD11" s="93">
        <v>5.71</v>
      </c>
      <c r="BE11" s="93">
        <v>0.6835751604615254</v>
      </c>
      <c r="BF11" s="93">
        <v>11.971543966051232</v>
      </c>
      <c r="BG11" s="28">
        <v>0.17312</v>
      </c>
      <c r="BH11" s="28">
        <v>0.00283227431</v>
      </c>
      <c r="BI11" s="6">
        <f t="shared" si="3"/>
        <v>1.6360179701940851</v>
      </c>
      <c r="BJ11" s="28">
        <v>0.12320000000000002</v>
      </c>
      <c r="BK11" s="28">
        <v>0.006876691711054737</v>
      </c>
      <c r="BL11" s="3">
        <f t="shared" si="2"/>
        <v>5.581730284947025</v>
      </c>
      <c r="BM11" s="23">
        <v>0.1729224</v>
      </c>
      <c r="BN11" s="23">
        <v>0.0052317852954587</v>
      </c>
      <c r="BO11" s="17">
        <v>3.0255104575570893</v>
      </c>
      <c r="BP11" s="28">
        <v>0.21331999999999998</v>
      </c>
      <c r="BQ11" s="28">
        <v>0.0062675176727</v>
      </c>
      <c r="BR11" s="16">
        <f t="shared" si="4"/>
        <v>2.9380825392368277</v>
      </c>
      <c r="BS11" s="23">
        <v>0.16428111111111113</v>
      </c>
      <c r="BT11" s="23">
        <v>0.002914478788927977</v>
      </c>
      <c r="BU11" s="17">
        <v>1.7740802757030154</v>
      </c>
    </row>
    <row r="12" spans="1:73" ht="12.75">
      <c r="A12" s="16">
        <v>6.3</v>
      </c>
      <c r="B12" s="16">
        <v>1.3374935098</v>
      </c>
      <c r="C12" s="16">
        <f>B12/A12*100</f>
        <v>21.230055711111113</v>
      </c>
      <c r="D12" s="17">
        <v>31.61</v>
      </c>
      <c r="E12" s="17">
        <v>3.233711318112497</v>
      </c>
      <c r="F12" s="17">
        <v>10.23002631481334</v>
      </c>
      <c r="G12" s="8">
        <v>155.4</v>
      </c>
      <c r="H12" s="6">
        <v>1.7763883459</v>
      </c>
      <c r="I12" s="6">
        <f t="shared" si="5"/>
        <v>1.1431070436936936</v>
      </c>
      <c r="J12" s="51" t="s">
        <v>49</v>
      </c>
      <c r="K12" s="93"/>
      <c r="L12" s="93"/>
      <c r="M12" s="93"/>
      <c r="N12" s="106">
        <v>6.3</v>
      </c>
      <c r="O12" s="106">
        <v>1.3374935098</v>
      </c>
      <c r="P12" s="106">
        <f>O12/N12*100</f>
        <v>21.230055711111113</v>
      </c>
      <c r="Q12" s="93">
        <v>31.61</v>
      </c>
      <c r="R12" s="93">
        <v>3.233711318112497</v>
      </c>
      <c r="S12" s="93">
        <v>10.23002631481334</v>
      </c>
      <c r="T12" s="8">
        <v>155.4</v>
      </c>
      <c r="U12" s="6">
        <v>1.7763883459</v>
      </c>
      <c r="V12" s="6">
        <f t="shared" si="6"/>
        <v>1.1431070436936936</v>
      </c>
      <c r="W12" s="3">
        <v>148.7</v>
      </c>
      <c r="X12" s="3">
        <v>4.2176876234364356</v>
      </c>
      <c r="Y12" s="3">
        <f t="shared" si="0"/>
        <v>2.8363736539585984</v>
      </c>
      <c r="Z12" s="17">
        <v>146.73</v>
      </c>
      <c r="AA12" s="17">
        <v>1.1529864603618638</v>
      </c>
      <c r="AB12" s="17">
        <v>0.785787814599512</v>
      </c>
      <c r="AC12" s="16">
        <v>144.6</v>
      </c>
      <c r="AD12" s="16">
        <v>1.9550504398</v>
      </c>
      <c r="AE12" s="16">
        <f t="shared" si="1"/>
        <v>1.3520404147994467</v>
      </c>
      <c r="AF12" s="17">
        <v>142.205</v>
      </c>
      <c r="AG12" s="17">
        <v>1.5890335986937767</v>
      </c>
      <c r="AH12" s="17">
        <v>1.1174245622121424</v>
      </c>
      <c r="AI12" s="91"/>
      <c r="AJ12" s="91"/>
      <c r="AK12" s="91"/>
      <c r="AL12" s="106">
        <v>15.777777778</v>
      </c>
      <c r="AM12" s="106">
        <v>8.273115764</v>
      </c>
      <c r="AN12" s="91">
        <f>100*AM12/AL12</f>
        <v>52.43524075700795</v>
      </c>
      <c r="AO12" s="40"/>
      <c r="AP12" s="40"/>
      <c r="AQ12" s="40"/>
      <c r="AR12" s="17"/>
      <c r="AS12" s="17"/>
      <c r="AT12" s="17"/>
      <c r="AU12" s="108">
        <v>112.3</v>
      </c>
      <c r="AV12" s="90">
        <v>11.096045342</v>
      </c>
      <c r="AW12" s="90">
        <f>AV12/AU12*100</f>
        <v>9.880717134461264</v>
      </c>
      <c r="AX12" s="93">
        <v>26.15</v>
      </c>
      <c r="AY12" s="93">
        <v>1.6381290140482423</v>
      </c>
      <c r="AZ12" s="93">
        <v>6.264355694257142</v>
      </c>
      <c r="BA12" s="106">
        <v>20</v>
      </c>
      <c r="BB12" s="106">
        <v>2.3094010768</v>
      </c>
      <c r="BC12" s="106">
        <f>BB12/BA12*100</f>
        <v>11.547005384</v>
      </c>
      <c r="BD12" s="93">
        <v>25.656</v>
      </c>
      <c r="BE12" s="93">
        <v>0.92705267739577</v>
      </c>
      <c r="BF12" s="93">
        <v>3.6133952190355867</v>
      </c>
      <c r="BG12" s="28">
        <v>0.61979</v>
      </c>
      <c r="BH12" s="28">
        <v>0.00597186924</v>
      </c>
      <c r="BI12" s="6">
        <f t="shared" si="3"/>
        <v>0.9635310734280967</v>
      </c>
      <c r="BJ12" s="28">
        <v>0.47709999999999997</v>
      </c>
      <c r="BK12" s="28">
        <v>0.01361739084161621</v>
      </c>
      <c r="BL12" s="3">
        <f t="shared" si="2"/>
        <v>2.854200553681872</v>
      </c>
      <c r="BM12" s="23">
        <v>0.5287166</v>
      </c>
      <c r="BN12" s="23">
        <v>0.004717126083632869</v>
      </c>
      <c r="BO12" s="17">
        <v>0.8921842218747944</v>
      </c>
      <c r="BP12" s="28">
        <v>0.6451</v>
      </c>
      <c r="BQ12" s="28">
        <v>0.03310532015</v>
      </c>
      <c r="BR12" s="16">
        <f t="shared" si="4"/>
        <v>5.1318121454038135</v>
      </c>
      <c r="BS12" s="23">
        <v>0.4942875000000001</v>
      </c>
      <c r="BT12" s="23">
        <v>0.004028585835418362</v>
      </c>
      <c r="BU12" s="17">
        <v>0.8150288719456513</v>
      </c>
    </row>
    <row r="13" spans="1:73" ht="12.75">
      <c r="A13" s="10">
        <v>1.7777777778</v>
      </c>
      <c r="B13" s="10">
        <v>1.3017082793</v>
      </c>
      <c r="C13" s="16"/>
      <c r="D13" s="6">
        <v>17.7</v>
      </c>
      <c r="E13" s="6">
        <v>0.8232726023</v>
      </c>
      <c r="F13" s="6">
        <f>E13/D13*100</f>
        <v>4.651257640112994</v>
      </c>
      <c r="G13" s="16">
        <v>13.6</v>
      </c>
      <c r="H13" s="16">
        <v>1.1737877908</v>
      </c>
      <c r="I13" s="16">
        <f t="shared" si="5"/>
        <v>8.630792579411766</v>
      </c>
      <c r="J13" s="51" t="s">
        <v>50</v>
      </c>
      <c r="K13" s="93">
        <v>27.242</v>
      </c>
      <c r="L13" s="93">
        <v>5.233957075355765</v>
      </c>
      <c r="M13" s="93">
        <v>19.21282238953001</v>
      </c>
      <c r="N13" s="105">
        <v>1.7777777778</v>
      </c>
      <c r="O13" s="105">
        <v>1.3017082793</v>
      </c>
      <c r="P13" s="106"/>
      <c r="Q13" s="93">
        <v>68.11800000000001</v>
      </c>
      <c r="R13" s="93">
        <v>5.306155335498999</v>
      </c>
      <c r="S13" s="90">
        <f>R13/Q13*100</f>
        <v>7.789652273259636</v>
      </c>
      <c r="T13" s="6">
        <v>17.7</v>
      </c>
      <c r="U13" s="6">
        <v>0.8232726023</v>
      </c>
      <c r="V13" s="6">
        <f t="shared" si="6"/>
        <v>4.651257640112994</v>
      </c>
      <c r="W13" s="3">
        <v>17.6</v>
      </c>
      <c r="X13" s="3">
        <v>3.4383458555273676</v>
      </c>
      <c r="Y13" s="3">
        <f t="shared" si="0"/>
        <v>19.536055997314588</v>
      </c>
      <c r="Z13" s="17">
        <v>16.933</v>
      </c>
      <c r="AA13" s="17">
        <v>0.6845282235882533</v>
      </c>
      <c r="AB13" s="17">
        <v>4.042569087511092</v>
      </c>
      <c r="AC13" s="17">
        <v>16.527</v>
      </c>
      <c r="AD13" s="17">
        <v>0.4952900384847471</v>
      </c>
      <c r="AE13" s="17">
        <v>2.9968538663081445</v>
      </c>
      <c r="AF13" s="17">
        <v>16.527</v>
      </c>
      <c r="AG13" s="17">
        <v>0.4952900384847471</v>
      </c>
      <c r="AH13" s="17">
        <v>3</v>
      </c>
      <c r="AI13" s="91"/>
      <c r="AJ13" s="91"/>
      <c r="AK13" s="91"/>
      <c r="AL13" s="105">
        <v>11.125</v>
      </c>
      <c r="AM13" s="105">
        <v>5.5145910352000005</v>
      </c>
      <c r="AO13" s="40">
        <v>89.50399999999999</v>
      </c>
      <c r="AP13" s="40">
        <v>9.240096440093176</v>
      </c>
      <c r="AQ13" s="40">
        <v>10.323668707647899</v>
      </c>
      <c r="AR13" s="17">
        <v>20.144</v>
      </c>
      <c r="AS13" s="17">
        <v>4.6342234157048035</v>
      </c>
      <c r="AT13" s="2">
        <v>23</v>
      </c>
      <c r="AU13" s="93">
        <v>14.84347144985014</v>
      </c>
      <c r="AV13" s="90"/>
      <c r="AW13" s="90"/>
      <c r="AX13" s="93">
        <v>5.644</v>
      </c>
      <c r="AY13" s="93">
        <v>1.6730225475003155</v>
      </c>
      <c r="AZ13" s="93">
        <v>29.64249729802118</v>
      </c>
      <c r="BA13" s="106"/>
      <c r="BB13" s="106"/>
      <c r="BC13" s="106"/>
      <c r="BD13" s="93">
        <v>5.566999999999999</v>
      </c>
      <c r="BE13" s="93">
        <v>1.0453393919892444</v>
      </c>
      <c r="BF13" s="122">
        <f>BE13/BD13*100</f>
        <v>18.777427555043012</v>
      </c>
      <c r="BG13" s="28">
        <v>0.25884</v>
      </c>
      <c r="BH13" s="28">
        <v>0.00379332748</v>
      </c>
      <c r="BI13" s="6">
        <f t="shared" si="3"/>
        <v>1.4655105393293153</v>
      </c>
      <c r="BJ13" s="28">
        <v>0.1845</v>
      </c>
      <c r="BK13" s="28">
        <v>0.008657045942147043</v>
      </c>
      <c r="BL13" s="3">
        <f t="shared" si="2"/>
        <v>4.692165822301921</v>
      </c>
      <c r="BM13" s="23">
        <v>0.1657101</v>
      </c>
      <c r="BN13" s="23">
        <v>0.004698840482265579</v>
      </c>
      <c r="BO13" s="17">
        <v>2.835578810383663</v>
      </c>
      <c r="BP13" s="28">
        <v>0.24573000000000003</v>
      </c>
      <c r="BQ13" s="28">
        <v>0.0058046054512</v>
      </c>
      <c r="BR13" s="16">
        <f t="shared" si="4"/>
        <v>2.362188357628291</v>
      </c>
      <c r="BS13" s="23">
        <v>0.16998020000000003</v>
      </c>
      <c r="BT13" s="23">
        <v>0.004323606873895943</v>
      </c>
      <c r="BU13" s="6">
        <v>2.5</v>
      </c>
    </row>
    <row r="14" spans="14:47" ht="12.75">
      <c r="N14" s="91"/>
      <c r="O14" s="91"/>
      <c r="P14" s="91"/>
      <c r="W14" s="3"/>
      <c r="X14" s="3"/>
      <c r="Y14" s="3"/>
      <c r="AH14" s="3"/>
      <c r="AI14" s="119"/>
      <c r="AJ14" s="119"/>
      <c r="AK14" s="120"/>
      <c r="AU14" s="93"/>
    </row>
    <row r="15" spans="10:73" s="1" customFormat="1" ht="12.75">
      <c r="J15" s="50" t="s">
        <v>65</v>
      </c>
      <c r="K15" s="84"/>
      <c r="L15" s="84"/>
      <c r="M15" s="84">
        <f>AVERAGE(M4:M13)</f>
        <v>20.362202605482356</v>
      </c>
      <c r="N15" s="83"/>
      <c r="O15" s="83"/>
      <c r="P15" s="84">
        <f>AVERAGE(P4:P13)</f>
        <v>35.63652519974338</v>
      </c>
      <c r="Q15" s="83"/>
      <c r="R15" s="83"/>
      <c r="S15" s="84">
        <f>AVERAGE(S4:S13)</f>
        <v>9.666510318767987</v>
      </c>
      <c r="V15" s="11">
        <f>AVERAGE(V4:V13)</f>
        <v>1.4940454097933606</v>
      </c>
      <c r="Y15" s="11">
        <f>AVERAGE(Y4:Y13)</f>
        <v>4.138122479393237</v>
      </c>
      <c r="Z15" s="11"/>
      <c r="AA15" s="11"/>
      <c r="AB15" s="11">
        <f>AVERAGE(AB4:AB13)</f>
        <v>1.1566549694810673</v>
      </c>
      <c r="AE15" s="11">
        <f>AVERAGE(AE4:AE13)</f>
        <v>1.4621943285596635</v>
      </c>
      <c r="AF15" s="61"/>
      <c r="AG15" s="61"/>
      <c r="AH15" s="11">
        <f>AVERAGE(AH4:AH13)</f>
        <v>1.033403674832493</v>
      </c>
      <c r="AI15" s="124"/>
      <c r="AJ15" s="83"/>
      <c r="AK15" s="84">
        <f>AVERAGE(AK4:AK13)</f>
        <v>8.06871530459879</v>
      </c>
      <c r="AL15" s="83"/>
      <c r="AM15" s="83"/>
      <c r="AN15" s="84">
        <f>AVERAGE(AN4:AN13)</f>
        <v>26.52823628445419</v>
      </c>
      <c r="AO15" s="46"/>
      <c r="AP15" s="46"/>
      <c r="AQ15" s="46">
        <f>AVERAGE(AQ4:AQ13)</f>
        <v>13.895936609433697</v>
      </c>
      <c r="AT15" s="11">
        <f>AVERAGE(AT4:AT13)</f>
        <v>18.92173572492507</v>
      </c>
      <c r="AU15" s="84"/>
      <c r="AV15" s="83"/>
      <c r="AW15" s="84">
        <f>AVERAGE(AW4:AW13)</f>
        <v>12.33331841451345</v>
      </c>
      <c r="AX15" s="84"/>
      <c r="AY15" s="84"/>
      <c r="AZ15" s="84">
        <f>AVERAGE(AZ4:AZ13)</f>
        <v>16.336888182906367</v>
      </c>
      <c r="BA15" s="83"/>
      <c r="BB15" s="83"/>
      <c r="BC15" s="84">
        <f>AVERAGE(BC4:BC13)</f>
        <v>19.08044719734478</v>
      </c>
      <c r="BD15" s="83"/>
      <c r="BE15" s="83"/>
      <c r="BF15" s="84">
        <f>AVERAGE(BF4:BF13)</f>
        <v>14.098205207079193</v>
      </c>
      <c r="BI15" s="11">
        <f>AVERAGE(BI4:BI13)</f>
        <v>1.210708248476076</v>
      </c>
      <c r="BL15" s="11">
        <f>AVERAGE(BL4:BL13)</f>
        <v>4.4352453863749295</v>
      </c>
      <c r="BM15" s="15"/>
      <c r="BN15" s="15"/>
      <c r="BO15" s="11">
        <f>AVERAGE(BO4:BO13)</f>
        <v>1.6717004101656756</v>
      </c>
      <c r="BR15" s="11">
        <f>AVERAGE(BR4:BR13)</f>
        <v>3.7294919391194776</v>
      </c>
      <c r="BS15" s="15"/>
      <c r="BT15" s="15"/>
      <c r="BU15" s="11">
        <f>AVERAGE(BU4:BU13)</f>
        <v>1.306493432817359</v>
      </c>
    </row>
    <row r="16" spans="17:74" ht="12.75">
      <c r="Q16" s="93"/>
      <c r="R16" s="93"/>
      <c r="S16" s="114"/>
      <c r="T16" s="17"/>
      <c r="AF16" s="17"/>
      <c r="AG16" s="17"/>
      <c r="AH16" s="52"/>
      <c r="AI16" s="93"/>
      <c r="AR16" s="17"/>
      <c r="AS16" s="17"/>
      <c r="AT16" s="52"/>
      <c r="AU16" s="93"/>
      <c r="BD16" s="93"/>
      <c r="BE16" s="93"/>
      <c r="BF16" s="114"/>
      <c r="BG16" s="17"/>
      <c r="BS16" s="23"/>
      <c r="BT16" s="23"/>
      <c r="BU16" s="52"/>
      <c r="BV16" s="17"/>
    </row>
    <row r="17" spans="10:74" s="11" customFormat="1" ht="12.75">
      <c r="J17" s="60" t="s">
        <v>66</v>
      </c>
      <c r="K17" s="84"/>
      <c r="L17" s="84"/>
      <c r="M17" s="84">
        <f>AVERAGE(M15,P15,S15)</f>
        <v>21.88841270799791</v>
      </c>
      <c r="N17" s="84"/>
      <c r="O17" s="84"/>
      <c r="P17" s="84"/>
      <c r="Q17" s="124"/>
      <c r="R17" s="124"/>
      <c r="S17" s="124"/>
      <c r="T17" s="61"/>
      <c r="V17" s="11">
        <f>AVERAGE(V15,Y15,AB15,AE15,AH15)</f>
        <v>1.8568841724119647</v>
      </c>
      <c r="AH17" s="61"/>
      <c r="AI17" s="84"/>
      <c r="AJ17" s="84"/>
      <c r="AK17" s="84">
        <f>AVERAGE(AK15,AN15)</f>
        <v>17.29847579452649</v>
      </c>
      <c r="AL17" s="142"/>
      <c r="AM17" s="143"/>
      <c r="AN17" s="84"/>
      <c r="AO17" s="46"/>
      <c r="AP17" s="46"/>
      <c r="AQ17" s="46">
        <f>AVERAGE(AQ15,AT15)</f>
        <v>16.408836167179384</v>
      </c>
      <c r="AR17" s="61"/>
      <c r="AS17" s="61"/>
      <c r="AT17" s="61"/>
      <c r="AU17" s="124"/>
      <c r="AV17" s="84"/>
      <c r="AW17" s="84">
        <f>AVERAGE(AW15,AZ15,BC15,BF15)</f>
        <v>15.462214750460948</v>
      </c>
      <c r="AX17" s="84"/>
      <c r="AY17" s="84"/>
      <c r="AZ17" s="84"/>
      <c r="BA17" s="84"/>
      <c r="BB17" s="84"/>
      <c r="BC17" s="84"/>
      <c r="BD17" s="124"/>
      <c r="BE17" s="124"/>
      <c r="BF17" s="124"/>
      <c r="BG17" s="61"/>
      <c r="BI17" s="11">
        <f>AVERAGE(BI15,BL15,BO15,BR15,BU15)</f>
        <v>2.4707278833907034</v>
      </c>
      <c r="BP17" s="42"/>
      <c r="BQ17" s="42"/>
      <c r="BR17" s="42"/>
      <c r="BS17" s="61"/>
      <c r="BT17" s="61"/>
      <c r="BU17" s="61"/>
      <c r="BV17" s="61"/>
    </row>
    <row r="18" spans="10:74" s="11" customFormat="1" ht="12.75">
      <c r="J18" s="60" t="s">
        <v>67</v>
      </c>
      <c r="K18" s="84"/>
      <c r="L18" s="84"/>
      <c r="M18" s="84">
        <f>STDEV(M15,P15,S15)</f>
        <v>13.052103515804879</v>
      </c>
      <c r="N18" s="84"/>
      <c r="O18" s="84"/>
      <c r="P18" s="84"/>
      <c r="Q18" s="84"/>
      <c r="R18" s="84"/>
      <c r="S18" s="124"/>
      <c r="V18" s="11">
        <f>STDEV(V15,Y15,AB15,AE15,AH15)</f>
        <v>1.2903411680897137</v>
      </c>
      <c r="AF18" s="61"/>
      <c r="AG18" s="61"/>
      <c r="AH18" s="61"/>
      <c r="AI18" s="124"/>
      <c r="AJ18" s="84"/>
      <c r="AK18" s="84">
        <f>STDEV(AK15,AN15)</f>
        <v>13.052852462311101</v>
      </c>
      <c r="AL18" s="142"/>
      <c r="AM18" s="144"/>
      <c r="AN18" s="84"/>
      <c r="AO18" s="46"/>
      <c r="AP18" s="46"/>
      <c r="AQ18" s="46">
        <f>STDEV(AQ15,AT15)</f>
        <v>3.5537766354452955</v>
      </c>
      <c r="AT18" s="61"/>
      <c r="AU18" s="124"/>
      <c r="AV18" s="84"/>
      <c r="AW18" s="84">
        <f>STDEV(AW15,AZ15,BC15,BF15)</f>
        <v>2.915886027073693</v>
      </c>
      <c r="AX18" s="84"/>
      <c r="AY18" s="84"/>
      <c r="AZ18" s="84"/>
      <c r="BA18" s="84"/>
      <c r="BB18" s="84"/>
      <c r="BC18" s="84"/>
      <c r="BD18" s="84"/>
      <c r="BE18" s="84"/>
      <c r="BF18" s="124"/>
      <c r="BI18" s="11">
        <f>STDEV(BI15,BL15,BO15,BR15,BU15)</f>
        <v>1.5021111981779782</v>
      </c>
      <c r="BP18" s="42"/>
      <c r="BQ18" s="42"/>
      <c r="BR18" s="42"/>
      <c r="BS18" s="61"/>
      <c r="BT18" s="61"/>
      <c r="BU18" s="61"/>
      <c r="BV18" s="61"/>
    </row>
    <row r="19" spans="14:74" ht="12.75">
      <c r="N19" s="106"/>
      <c r="O19" s="106"/>
      <c r="P19" s="106"/>
      <c r="Q19" s="93"/>
      <c r="R19" s="93"/>
      <c r="S19" s="114"/>
      <c r="T19" s="17"/>
      <c r="AF19" s="17"/>
      <c r="AG19" s="17"/>
      <c r="AH19" s="52"/>
      <c r="AI19" s="93"/>
      <c r="AL19" s="128"/>
      <c r="AM19" s="129"/>
      <c r="AN19" s="91"/>
      <c r="AR19" s="17"/>
      <c r="AS19" s="17"/>
      <c r="AT19" s="52"/>
      <c r="AU19" s="93"/>
      <c r="BD19" s="93"/>
      <c r="BE19" s="93"/>
      <c r="BF19" s="114"/>
      <c r="BG19" s="17"/>
      <c r="BP19" s="19"/>
      <c r="BQ19" s="19"/>
      <c r="BR19" s="16"/>
      <c r="BS19" s="23"/>
      <c r="BT19" s="23"/>
      <c r="BU19" s="52"/>
      <c r="BV19" s="17"/>
    </row>
    <row r="20" spans="14:74" ht="12.75">
      <c r="N20" s="105"/>
      <c r="O20" s="105"/>
      <c r="P20" s="106"/>
      <c r="Q20" s="93"/>
      <c r="R20" s="93"/>
      <c r="S20" s="114"/>
      <c r="T20" s="17"/>
      <c r="AF20" s="17"/>
      <c r="AG20" s="17"/>
      <c r="AH20" s="52"/>
      <c r="AI20" s="93"/>
      <c r="AL20" s="127"/>
      <c r="AM20" s="125"/>
      <c r="AN20" s="91"/>
      <c r="AR20" s="17"/>
      <c r="AS20" s="17"/>
      <c r="AT20" s="52"/>
      <c r="AU20" s="93"/>
      <c r="BD20" s="93"/>
      <c r="BE20" s="93"/>
      <c r="BF20" s="114"/>
      <c r="BG20" s="17"/>
      <c r="BP20" s="19"/>
      <c r="BQ20" s="19"/>
      <c r="BR20" s="16"/>
      <c r="BS20" s="23"/>
      <c r="BT20" s="23"/>
      <c r="BU20" s="52"/>
      <c r="BV20" s="17"/>
    </row>
    <row r="21" spans="14:74" ht="12.75">
      <c r="N21" s="106"/>
      <c r="O21" s="106"/>
      <c r="P21" s="106"/>
      <c r="Q21" s="93"/>
      <c r="R21" s="93"/>
      <c r="S21" s="114"/>
      <c r="T21" s="17"/>
      <c r="AF21" s="17"/>
      <c r="AG21" s="17"/>
      <c r="AH21" s="52"/>
      <c r="AI21" s="93"/>
      <c r="AL21" s="128"/>
      <c r="AM21" s="129"/>
      <c r="AN21" s="91"/>
      <c r="AR21" s="17"/>
      <c r="AS21" s="17"/>
      <c r="AT21" s="52"/>
      <c r="AU21" s="93"/>
      <c r="BD21" s="93"/>
      <c r="BE21" s="93"/>
      <c r="BF21" s="114"/>
      <c r="BG21" s="17"/>
      <c r="BP21" s="19"/>
      <c r="BQ21" s="19"/>
      <c r="BR21" s="16"/>
      <c r="BS21" s="23"/>
      <c r="BT21" s="23"/>
      <c r="BU21" s="52"/>
      <c r="BV21" s="17"/>
    </row>
    <row r="22" spans="14:74" ht="12.75">
      <c r="N22" s="106"/>
      <c r="O22" s="106"/>
      <c r="P22" s="106"/>
      <c r="Q22" s="93"/>
      <c r="R22" s="93"/>
      <c r="S22" s="114"/>
      <c r="T22" s="17"/>
      <c r="AF22" s="17"/>
      <c r="AG22" s="17"/>
      <c r="AH22" s="52"/>
      <c r="AI22" s="93"/>
      <c r="AL22" s="128"/>
      <c r="AM22" s="129"/>
      <c r="AN22" s="91"/>
      <c r="AR22" s="17"/>
      <c r="AS22" s="17"/>
      <c r="AT22" s="52"/>
      <c r="AU22" s="93"/>
      <c r="BD22" s="93"/>
      <c r="BE22" s="93"/>
      <c r="BF22" s="114"/>
      <c r="BG22" s="17"/>
      <c r="BP22" s="19"/>
      <c r="BQ22" s="19"/>
      <c r="BR22" s="16"/>
      <c r="BS22" s="23"/>
      <c r="BT22" s="23"/>
      <c r="BU22" s="52"/>
      <c r="BV22" s="17"/>
    </row>
    <row r="23" spans="14:74" ht="12.75">
      <c r="N23" s="105"/>
      <c r="O23" s="105"/>
      <c r="P23" s="106"/>
      <c r="Q23" s="93"/>
      <c r="R23" s="93"/>
      <c r="S23" s="114"/>
      <c r="T23" s="17"/>
      <c r="AF23" s="17"/>
      <c r="AG23" s="17"/>
      <c r="AH23" s="52"/>
      <c r="AI23" s="93"/>
      <c r="AL23" s="128"/>
      <c r="AM23" s="129"/>
      <c r="AN23" s="91"/>
      <c r="AR23" s="17"/>
      <c r="AS23" s="17"/>
      <c r="AT23" s="52"/>
      <c r="BD23" s="93"/>
      <c r="BE23" s="93"/>
      <c r="BF23" s="114"/>
      <c r="BG23" s="17"/>
      <c r="BP23" s="19"/>
      <c r="BQ23" s="19"/>
      <c r="BR23" s="16"/>
      <c r="BS23" s="23"/>
      <c r="BT23" s="23"/>
      <c r="BU23" s="52"/>
      <c r="BV23" s="17"/>
    </row>
    <row r="24" spans="14:74" ht="12.75">
      <c r="N24" s="106"/>
      <c r="O24" s="106"/>
      <c r="P24" s="106"/>
      <c r="Q24" s="93"/>
      <c r="R24" s="93"/>
      <c r="S24" s="114"/>
      <c r="T24" s="17"/>
      <c r="AF24" s="17"/>
      <c r="AG24" s="17"/>
      <c r="AH24" s="52"/>
      <c r="AI24" s="93"/>
      <c r="AL24" s="128"/>
      <c r="AM24" s="129"/>
      <c r="AN24" s="91"/>
      <c r="AR24" s="17"/>
      <c r="AS24" s="17"/>
      <c r="AT24" s="52"/>
      <c r="BD24" s="93"/>
      <c r="BE24" s="93"/>
      <c r="BF24" s="114"/>
      <c r="BG24" s="17"/>
      <c r="BP24" s="19"/>
      <c r="BQ24" s="19"/>
      <c r="BR24" s="16"/>
      <c r="BS24" s="23"/>
      <c r="BT24" s="23"/>
      <c r="BU24" s="52"/>
      <c r="BV24" s="17"/>
    </row>
    <row r="25" spans="14:74" ht="12.75">
      <c r="N25" s="106"/>
      <c r="O25" s="106"/>
      <c r="P25" s="106"/>
      <c r="Q25" s="93"/>
      <c r="R25" s="93"/>
      <c r="S25" s="114"/>
      <c r="T25" s="17"/>
      <c r="AL25" s="128"/>
      <c r="AM25" s="129"/>
      <c r="AN25" s="91"/>
      <c r="AR25" s="17"/>
      <c r="AS25" s="17"/>
      <c r="AT25" s="52"/>
      <c r="BD25" s="93"/>
      <c r="BE25" s="93"/>
      <c r="BF25" s="114"/>
      <c r="BG25" s="17"/>
      <c r="BP25" s="19"/>
      <c r="BQ25" s="19"/>
      <c r="BR25" s="16"/>
      <c r="BS25" s="23"/>
      <c r="BT25" s="23"/>
      <c r="BU25" s="52"/>
      <c r="BV25" s="17"/>
    </row>
    <row r="26" spans="14:70" ht="12.75">
      <c r="N26" s="105"/>
      <c r="O26" s="105"/>
      <c r="P26" s="106"/>
      <c r="AL26" s="127"/>
      <c r="AM26" s="125"/>
      <c r="BP26" s="19"/>
      <c r="BQ26" s="19"/>
      <c r="BR26" s="16"/>
    </row>
    <row r="27" spans="14:16" ht="12.75">
      <c r="N27" s="106"/>
      <c r="O27" s="106"/>
      <c r="P27" s="106"/>
    </row>
    <row r="28" spans="14:16" ht="12.75">
      <c r="N28" s="105"/>
      <c r="O28" s="105"/>
      <c r="P28" s="106"/>
    </row>
  </sheetData>
  <mergeCells count="30">
    <mergeCell ref="AU1:BF1"/>
    <mergeCell ref="BG1:BU1"/>
    <mergeCell ref="K1:S1"/>
    <mergeCell ref="T1:AH1"/>
    <mergeCell ref="AI1:AN1"/>
    <mergeCell ref="AO1:AT1"/>
    <mergeCell ref="BD2:BF2"/>
    <mergeCell ref="BG2:BI2"/>
    <mergeCell ref="BP2:BR2"/>
    <mergeCell ref="BS2:BU2"/>
    <mergeCell ref="BJ2:BL2"/>
    <mergeCell ref="BM2:BO2"/>
    <mergeCell ref="AF2:AH2"/>
    <mergeCell ref="AR2:AT2"/>
    <mergeCell ref="AU2:AW2"/>
    <mergeCell ref="BA2:BC2"/>
    <mergeCell ref="AL2:AN2"/>
    <mergeCell ref="AI2:AK2"/>
    <mergeCell ref="AO2:AQ2"/>
    <mergeCell ref="AX2:AZ2"/>
    <mergeCell ref="A2:C2"/>
    <mergeCell ref="D2:F2"/>
    <mergeCell ref="G2:I2"/>
    <mergeCell ref="AC2:AE2"/>
    <mergeCell ref="W2:Y2"/>
    <mergeCell ref="T2:V2"/>
    <mergeCell ref="N2:P2"/>
    <mergeCell ref="Q2:S2"/>
    <mergeCell ref="K2:M2"/>
    <mergeCell ref="Z2:AB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28"/>
  <sheetViews>
    <sheetView workbookViewId="0" topLeftCell="A1">
      <pane xSplit="1" ySplit="3" topLeftCell="B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15" sqref="AZ15"/>
    </sheetView>
  </sheetViews>
  <sheetFormatPr defaultColWidth="9.140625" defaultRowHeight="12.75"/>
  <cols>
    <col min="1" max="1" width="18.8515625" style="50" customWidth="1"/>
    <col min="2" max="6" width="9.140625" style="95" customWidth="1"/>
    <col min="7" max="7" width="11.00390625" style="95" customWidth="1"/>
    <col min="8" max="8" width="9.7109375" style="91" customWidth="1"/>
    <col min="9" max="10" width="9.28125" style="91" customWidth="1"/>
    <col min="11" max="16" width="9.140625" style="95" customWidth="1"/>
    <col min="17" max="22" width="9.140625" style="2" customWidth="1"/>
    <col min="23" max="23" width="6.421875" style="3" customWidth="1"/>
    <col min="24" max="24" width="8.28125" style="3" customWidth="1"/>
    <col min="25" max="25" width="6.421875" style="3" customWidth="1"/>
    <col min="26" max="27" width="9.140625" style="2" customWidth="1"/>
    <col min="28" max="28" width="9.140625" style="3" customWidth="1"/>
    <col min="29" max="31" width="9.140625" style="2" customWidth="1"/>
    <col min="32" max="32" width="8.421875" style="95" customWidth="1"/>
    <col min="33" max="33" width="8.140625" style="95" customWidth="1"/>
    <col min="34" max="35" width="7.7109375" style="95" customWidth="1"/>
    <col min="36" max="36" width="9.140625" style="95" customWidth="1"/>
    <col min="37" max="37" width="7.421875" style="95" customWidth="1"/>
    <col min="38" max="38" width="6.00390625" style="91" bestFit="1" customWidth="1"/>
    <col min="39" max="39" width="8.7109375" style="91" customWidth="1"/>
    <col min="40" max="40" width="6.7109375" style="91" customWidth="1"/>
    <col min="41" max="46" width="9.140625" style="95" customWidth="1"/>
    <col min="47" max="49" width="9.140625" style="2" customWidth="1"/>
    <col min="50" max="52" width="8.8515625" style="2" customWidth="1"/>
    <col min="53" max="58" width="8.8515625" style="95" customWidth="1"/>
    <col min="59" max="59" width="9.00390625" style="91" customWidth="1"/>
    <col min="60" max="60" width="9.140625" style="91" customWidth="1"/>
    <col min="61" max="61" width="7.28125" style="91" customWidth="1"/>
    <col min="62" max="67" width="8.8515625" style="95" customWidth="1"/>
    <col min="68" max="73" width="8.8515625" style="2" customWidth="1"/>
    <col min="74" max="74" width="7.7109375" style="3" customWidth="1"/>
    <col min="75" max="75" width="8.57421875" style="3" customWidth="1"/>
    <col min="76" max="76" width="7.7109375" style="3" customWidth="1"/>
    <col min="77" max="16384" width="8.8515625" style="2" customWidth="1"/>
  </cols>
  <sheetData>
    <row r="1" spans="1:82" s="43" customFormat="1" ht="12.75">
      <c r="A1" s="49"/>
      <c r="B1" s="190" t="s">
        <v>27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25" t="s">
        <v>28</v>
      </c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88" t="s">
        <v>29</v>
      </c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184" t="s">
        <v>30</v>
      </c>
      <c r="AV1" s="198"/>
      <c r="AW1" s="198"/>
      <c r="AX1" s="198"/>
      <c r="AY1" s="198"/>
      <c r="AZ1" s="198"/>
      <c r="BA1" s="192" t="s">
        <v>31</v>
      </c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184" t="s">
        <v>32</v>
      </c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</row>
    <row r="2" spans="1:82" s="43" customFormat="1" ht="12.75">
      <c r="A2" s="49"/>
      <c r="B2" s="187" t="s">
        <v>34</v>
      </c>
      <c r="C2" s="187"/>
      <c r="D2" s="187"/>
      <c r="E2" s="188" t="s">
        <v>58</v>
      </c>
      <c r="F2" s="188"/>
      <c r="G2" s="188"/>
      <c r="H2" s="190" t="s">
        <v>59</v>
      </c>
      <c r="I2" s="190"/>
      <c r="J2" s="190"/>
      <c r="K2" s="187" t="s">
        <v>56</v>
      </c>
      <c r="L2" s="187"/>
      <c r="M2" s="187"/>
      <c r="N2" s="189" t="s">
        <v>33</v>
      </c>
      <c r="O2" s="189"/>
      <c r="P2" s="189"/>
      <c r="Q2" s="210" t="s">
        <v>34</v>
      </c>
      <c r="R2" s="210"/>
      <c r="S2" s="210"/>
      <c r="T2" s="197" t="s">
        <v>58</v>
      </c>
      <c r="U2" s="197"/>
      <c r="V2" s="197"/>
      <c r="W2" s="184" t="s">
        <v>59</v>
      </c>
      <c r="X2" s="184"/>
      <c r="Y2" s="184"/>
      <c r="Z2" s="210" t="s">
        <v>56</v>
      </c>
      <c r="AA2" s="210"/>
      <c r="AB2" s="210"/>
      <c r="AC2" s="201" t="s">
        <v>33</v>
      </c>
      <c r="AD2" s="201"/>
      <c r="AE2" s="201"/>
      <c r="AF2" s="187" t="s">
        <v>34</v>
      </c>
      <c r="AG2" s="187"/>
      <c r="AH2" s="187"/>
      <c r="AI2" s="188" t="s">
        <v>58</v>
      </c>
      <c r="AJ2" s="188"/>
      <c r="AK2" s="188"/>
      <c r="AL2" s="190" t="s">
        <v>59</v>
      </c>
      <c r="AM2" s="190"/>
      <c r="AN2" s="190"/>
      <c r="AO2" s="187" t="s">
        <v>56</v>
      </c>
      <c r="AP2" s="187"/>
      <c r="AQ2" s="187"/>
      <c r="AR2" s="189" t="s">
        <v>33</v>
      </c>
      <c r="AS2" s="189"/>
      <c r="AT2" s="189"/>
      <c r="AU2" s="210" t="s">
        <v>34</v>
      </c>
      <c r="AV2" s="210"/>
      <c r="AW2" s="210"/>
      <c r="AX2" s="210" t="s">
        <v>56</v>
      </c>
      <c r="AY2" s="210"/>
      <c r="AZ2" s="210"/>
      <c r="BA2" s="187" t="s">
        <v>34</v>
      </c>
      <c r="BB2" s="187"/>
      <c r="BC2" s="187"/>
      <c r="BD2" s="188" t="s">
        <v>58</v>
      </c>
      <c r="BE2" s="188"/>
      <c r="BF2" s="188"/>
      <c r="BG2" s="190" t="s">
        <v>59</v>
      </c>
      <c r="BH2" s="190"/>
      <c r="BI2" s="190"/>
      <c r="BJ2" s="187" t="s">
        <v>56</v>
      </c>
      <c r="BK2" s="187"/>
      <c r="BL2" s="187"/>
      <c r="BM2" s="189" t="s">
        <v>33</v>
      </c>
      <c r="BN2" s="189"/>
      <c r="BO2" s="189"/>
      <c r="BP2" s="210" t="s">
        <v>34</v>
      </c>
      <c r="BQ2" s="210"/>
      <c r="BR2" s="210"/>
      <c r="BS2" s="197" t="s">
        <v>58</v>
      </c>
      <c r="BT2" s="197"/>
      <c r="BU2" s="197"/>
      <c r="BV2" s="184" t="s">
        <v>59</v>
      </c>
      <c r="BW2" s="184"/>
      <c r="BX2" s="184"/>
      <c r="BY2" s="210" t="s">
        <v>56</v>
      </c>
      <c r="BZ2" s="210"/>
      <c r="CA2" s="210"/>
      <c r="CB2" s="201" t="s">
        <v>33</v>
      </c>
      <c r="CC2" s="201"/>
      <c r="CD2" s="201"/>
    </row>
    <row r="3" spans="1:82" s="132" customFormat="1" ht="12.75">
      <c r="A3" s="50" t="s">
        <v>37</v>
      </c>
      <c r="B3" s="75" t="str">
        <f>'[1]DP6000 with n'!$C$6</f>
        <v>Mean</v>
      </c>
      <c r="C3" s="75" t="str">
        <f>'[1]DP6000 with n'!$D$6</f>
        <v>SD</v>
      </c>
      <c r="D3" s="97" t="s">
        <v>40</v>
      </c>
      <c r="E3" s="84" t="s">
        <v>38</v>
      </c>
      <c r="F3" s="84" t="s">
        <v>39</v>
      </c>
      <c r="G3" s="84" t="s">
        <v>40</v>
      </c>
      <c r="H3" s="84" t="s">
        <v>38</v>
      </c>
      <c r="I3" s="84" t="s">
        <v>39</v>
      </c>
      <c r="J3" s="84" t="s">
        <v>40</v>
      </c>
      <c r="K3" s="75" t="s">
        <v>38</v>
      </c>
      <c r="L3" s="75" t="s">
        <v>39</v>
      </c>
      <c r="M3" s="97" t="s">
        <v>40</v>
      </c>
      <c r="N3" s="84" t="s">
        <v>38</v>
      </c>
      <c r="O3" s="84" t="s">
        <v>39</v>
      </c>
      <c r="P3" s="84" t="s">
        <v>40</v>
      </c>
      <c r="Q3" s="131" t="str">
        <f>'[1]DP6000 with n'!$C$6</f>
        <v>Mean</v>
      </c>
      <c r="R3" s="131" t="str">
        <f>'[1]DP6000 with n'!$D$6</f>
        <v>SD</v>
      </c>
      <c r="S3" s="170" t="s">
        <v>40</v>
      </c>
      <c r="T3" s="11" t="s">
        <v>38</v>
      </c>
      <c r="U3" s="11" t="s">
        <v>39</v>
      </c>
      <c r="V3" s="11" t="s">
        <v>40</v>
      </c>
      <c r="W3" s="11" t="s">
        <v>38</v>
      </c>
      <c r="X3" s="11" t="s">
        <v>39</v>
      </c>
      <c r="Y3" s="11" t="s">
        <v>40</v>
      </c>
      <c r="Z3" s="58" t="s">
        <v>38</v>
      </c>
      <c r="AA3" s="58" t="s">
        <v>39</v>
      </c>
      <c r="AB3" s="59" t="s">
        <v>40</v>
      </c>
      <c r="AC3" s="11" t="s">
        <v>38</v>
      </c>
      <c r="AD3" s="11" t="s">
        <v>39</v>
      </c>
      <c r="AE3" s="11" t="s">
        <v>40</v>
      </c>
      <c r="AF3" s="133" t="str">
        <f>'[1]DP6000 with n'!$C$6</f>
        <v>Mean</v>
      </c>
      <c r="AG3" s="133" t="str">
        <f>'[1]DP6000 with n'!$D$6</f>
        <v>SD</v>
      </c>
      <c r="AH3" s="99" t="s">
        <v>40</v>
      </c>
      <c r="AI3" s="84" t="s">
        <v>38</v>
      </c>
      <c r="AJ3" s="84" t="s">
        <v>39</v>
      </c>
      <c r="AK3" s="84" t="s">
        <v>40</v>
      </c>
      <c r="AL3" s="84" t="s">
        <v>38</v>
      </c>
      <c r="AM3" s="84" t="s">
        <v>39</v>
      </c>
      <c r="AN3" s="84" t="s">
        <v>40</v>
      </c>
      <c r="AO3" s="75" t="s">
        <v>38</v>
      </c>
      <c r="AP3" s="75" t="s">
        <v>39</v>
      </c>
      <c r="AQ3" s="97" t="s">
        <v>40</v>
      </c>
      <c r="AR3" s="84" t="s">
        <v>38</v>
      </c>
      <c r="AS3" s="84" t="s">
        <v>39</v>
      </c>
      <c r="AT3" s="84" t="s">
        <v>40</v>
      </c>
      <c r="AU3" s="58" t="str">
        <f>'[1]DP6000 with n'!$C$6</f>
        <v>Mean</v>
      </c>
      <c r="AV3" s="58" t="str">
        <f>'[1]DP6000 with n'!$D$6</f>
        <v>SD</v>
      </c>
      <c r="AW3" s="59" t="s">
        <v>40</v>
      </c>
      <c r="AX3" s="58" t="s">
        <v>38</v>
      </c>
      <c r="AY3" s="58" t="s">
        <v>39</v>
      </c>
      <c r="AZ3" s="59" t="s">
        <v>40</v>
      </c>
      <c r="BA3" s="133" t="str">
        <f>'[1]DP6000 with n'!$C$6</f>
        <v>Mean</v>
      </c>
      <c r="BB3" s="133" t="str">
        <f>'[1]DP6000 with n'!$D$6</f>
        <v>SD</v>
      </c>
      <c r="BC3" s="99" t="s">
        <v>40</v>
      </c>
      <c r="BD3" s="84" t="s">
        <v>38</v>
      </c>
      <c r="BE3" s="84" t="s">
        <v>39</v>
      </c>
      <c r="BF3" s="84" t="s">
        <v>40</v>
      </c>
      <c r="BG3" s="84" t="s">
        <v>38</v>
      </c>
      <c r="BH3" s="84" t="s">
        <v>39</v>
      </c>
      <c r="BI3" s="84" t="s">
        <v>40</v>
      </c>
      <c r="BJ3" s="75" t="s">
        <v>38</v>
      </c>
      <c r="BK3" s="75" t="s">
        <v>39</v>
      </c>
      <c r="BL3" s="97" t="s">
        <v>40</v>
      </c>
      <c r="BM3" s="84" t="s">
        <v>38</v>
      </c>
      <c r="BN3" s="84" t="s">
        <v>39</v>
      </c>
      <c r="BO3" s="84" t="s">
        <v>40</v>
      </c>
      <c r="BP3" s="58" t="str">
        <f>'[1]DP6000 with n'!$C$6</f>
        <v>Mean</v>
      </c>
      <c r="BQ3" s="58" t="str">
        <f>'[1]DP6000 with n'!$D$6</f>
        <v>SD</v>
      </c>
      <c r="BR3" s="59" t="s">
        <v>40</v>
      </c>
      <c r="BS3" s="11" t="s">
        <v>38</v>
      </c>
      <c r="BT3" s="11" t="s">
        <v>39</v>
      </c>
      <c r="BU3" s="11" t="s">
        <v>40</v>
      </c>
      <c r="BV3" s="11" t="s">
        <v>38</v>
      </c>
      <c r="BW3" s="11" t="s">
        <v>39</v>
      </c>
      <c r="BX3" s="11" t="s">
        <v>40</v>
      </c>
      <c r="BY3" s="58" t="s">
        <v>38</v>
      </c>
      <c r="BZ3" s="58" t="s">
        <v>39</v>
      </c>
      <c r="CA3" s="59" t="s">
        <v>40</v>
      </c>
      <c r="CB3" s="11" t="s">
        <v>38</v>
      </c>
      <c r="CC3" s="11" t="s">
        <v>39</v>
      </c>
      <c r="CD3" s="11" t="s">
        <v>40</v>
      </c>
    </row>
    <row r="4" spans="1:82" ht="12.75">
      <c r="A4" s="51" t="s">
        <v>41</v>
      </c>
      <c r="B4" s="90"/>
      <c r="C4" s="90"/>
      <c r="D4" s="90"/>
      <c r="E4" s="91"/>
      <c r="F4" s="91"/>
      <c r="G4" s="91"/>
      <c r="H4" s="93"/>
      <c r="I4" s="93"/>
      <c r="J4" s="93"/>
      <c r="K4" s="106"/>
      <c r="L4" s="106"/>
      <c r="M4" s="106"/>
      <c r="N4" s="93"/>
      <c r="O4" s="93"/>
      <c r="P4" s="93"/>
      <c r="Q4" s="8">
        <v>196.7</v>
      </c>
      <c r="R4" s="6">
        <v>4.52278184</v>
      </c>
      <c r="S4" s="6">
        <f>R4/Q4*100</f>
        <v>2.2993298627351297</v>
      </c>
      <c r="T4" s="3">
        <v>238.39999999999998</v>
      </c>
      <c r="U4" s="3">
        <v>57.166812439075706</v>
      </c>
      <c r="V4" s="3">
        <f aca="true" t="shared" si="0" ref="V4:V13">100*U4/T4</f>
        <v>23.979367633840482</v>
      </c>
      <c r="W4" s="17">
        <v>260.61199999999997</v>
      </c>
      <c r="X4" s="17">
        <v>19.906794373334478</v>
      </c>
      <c r="Y4" s="17">
        <v>7.638479568605621</v>
      </c>
      <c r="Z4" s="16">
        <v>163.1</v>
      </c>
      <c r="AA4" s="16">
        <v>3.9846929339</v>
      </c>
      <c r="AB4" s="16">
        <f>AA4/Z4*100</f>
        <v>2.4430980587982836</v>
      </c>
      <c r="AC4" s="17">
        <v>270.8</v>
      </c>
      <c r="AD4" s="17">
        <v>15.801876822425475</v>
      </c>
      <c r="AE4" s="17">
        <v>5.835257319950322</v>
      </c>
      <c r="AF4" s="90"/>
      <c r="AG4" s="90"/>
      <c r="AH4" s="90"/>
      <c r="AI4" s="91"/>
      <c r="AJ4" s="91"/>
      <c r="AK4" s="91"/>
      <c r="AL4" s="93"/>
      <c r="AM4" s="93"/>
      <c r="AN4" s="93"/>
      <c r="AO4" s="105">
        <v>4.25</v>
      </c>
      <c r="AP4" s="105">
        <v>2.8157719063</v>
      </c>
      <c r="AQ4" s="106"/>
      <c r="AR4" s="107">
        <v>27.623333333333335</v>
      </c>
      <c r="AS4" s="107">
        <v>5.0989949990169645</v>
      </c>
      <c r="AT4" s="93"/>
      <c r="AU4" s="6">
        <v>27.9</v>
      </c>
      <c r="AV4" s="6">
        <v>0.5676462122</v>
      </c>
      <c r="AW4" s="6">
        <f>AV4/AU4*100</f>
        <v>2.0345742372759856</v>
      </c>
      <c r="AX4" s="193">
        <v>20.9</v>
      </c>
      <c r="AY4" s="194">
        <v>1.3703203194</v>
      </c>
      <c r="AZ4" s="16"/>
      <c r="BA4" s="108">
        <v>106</v>
      </c>
      <c r="BB4" s="90">
        <v>1.88561808</v>
      </c>
      <c r="BC4" s="90">
        <f>BB4/BA4*100</f>
        <v>1.7788849811320757</v>
      </c>
      <c r="BD4" s="91">
        <v>96.2</v>
      </c>
      <c r="BE4" s="91">
        <v>4.184627953726725</v>
      </c>
      <c r="BF4" s="91">
        <f aca="true" t="shared" si="1" ref="BF4:BF13">100*BE4/BD4</f>
        <v>4.349925107824038</v>
      </c>
      <c r="BG4" s="93">
        <v>95.273</v>
      </c>
      <c r="BH4" s="93">
        <v>4.33179985687243</v>
      </c>
      <c r="BI4" s="93">
        <v>4.546723475562258</v>
      </c>
      <c r="BJ4" s="106">
        <v>89.5</v>
      </c>
      <c r="BK4" s="106">
        <v>1.5092308563999999</v>
      </c>
      <c r="BL4" s="106">
        <f>BK4/BJ4*100</f>
        <v>1.6862914596648042</v>
      </c>
      <c r="BM4" s="93">
        <v>101.386</v>
      </c>
      <c r="BN4" s="93">
        <v>4.102631134067781</v>
      </c>
      <c r="BO4" s="93">
        <v>4.046546006418816</v>
      </c>
      <c r="BP4" s="8">
        <v>160.7</v>
      </c>
      <c r="BQ4" s="6">
        <v>1.7669811</v>
      </c>
      <c r="BR4" s="6">
        <f>BQ4/BP4*100</f>
        <v>1.0995526446795272</v>
      </c>
      <c r="BS4" s="3">
        <v>171</v>
      </c>
      <c r="BT4" s="3">
        <v>6.359594676112968</v>
      </c>
      <c r="BU4" s="3">
        <f aca="true" t="shared" si="2" ref="BU4:BU12">100*BT4/BS4</f>
        <v>3.7190612141011505</v>
      </c>
      <c r="BV4" s="17">
        <v>191.025</v>
      </c>
      <c r="BW4" s="17">
        <v>1.022266001477985</v>
      </c>
      <c r="BX4" s="17">
        <v>0.5351477563030939</v>
      </c>
      <c r="BY4" s="16">
        <v>118.3</v>
      </c>
      <c r="BZ4" s="16">
        <v>2.406010991</v>
      </c>
      <c r="CA4" s="16">
        <f>BZ4/BY4*100</f>
        <v>2.0338216322907865</v>
      </c>
      <c r="CB4" s="17">
        <v>186.126</v>
      </c>
      <c r="CC4" s="17">
        <v>1.8282426291690852</v>
      </c>
      <c r="CD4" s="17">
        <v>0.9822607422762457</v>
      </c>
    </row>
    <row r="5" spans="1:82" ht="12.75">
      <c r="A5" s="51" t="s">
        <v>42</v>
      </c>
      <c r="B5" s="90"/>
      <c r="C5" s="90"/>
      <c r="D5" s="90"/>
      <c r="E5" s="91">
        <v>15.9</v>
      </c>
      <c r="F5" s="91">
        <v>5.952590472502986</v>
      </c>
      <c r="G5" s="91">
        <f>100*F5/E5</f>
        <v>37.437675927691735</v>
      </c>
      <c r="H5" s="93"/>
      <c r="I5" s="93"/>
      <c r="J5" s="93"/>
      <c r="K5" s="106"/>
      <c r="L5" s="106"/>
      <c r="M5" s="106"/>
      <c r="N5" s="107">
        <v>7.318888888888889</v>
      </c>
      <c r="O5" s="107">
        <v>0.9871606308555415</v>
      </c>
      <c r="P5" s="93"/>
      <c r="Q5" s="6">
        <v>25.3</v>
      </c>
      <c r="R5" s="6">
        <v>3.0568684</v>
      </c>
      <c r="S5" s="6">
        <f aca="true" t="shared" si="3" ref="S5:S13">R5/Q5*100</f>
        <v>12.082483794466404</v>
      </c>
      <c r="T5" s="56">
        <v>51.999999999999986</v>
      </c>
      <c r="U5" s="56"/>
      <c r="V5" s="56"/>
      <c r="W5" s="18">
        <v>24.401666666666667</v>
      </c>
      <c r="X5" s="18">
        <v>6.811285977454381</v>
      </c>
      <c r="Y5" s="18"/>
      <c r="Z5" s="16">
        <v>24.9</v>
      </c>
      <c r="AA5" s="16">
        <v>1.91195072</v>
      </c>
      <c r="AB5" s="16">
        <f aca="true" t="shared" si="4" ref="AB5:AB13">AA5/Z5*100</f>
        <v>7.678516947791166</v>
      </c>
      <c r="AC5" s="17">
        <v>31.083999999999996</v>
      </c>
      <c r="AD5" s="17">
        <v>4.270881251763693</v>
      </c>
      <c r="AE5" s="17">
        <v>13.739805854342082</v>
      </c>
      <c r="AF5" s="90"/>
      <c r="AG5" s="90"/>
      <c r="AH5" s="90"/>
      <c r="AI5" s="91"/>
      <c r="AJ5" s="91"/>
      <c r="AK5" s="91"/>
      <c r="AL5" s="93"/>
      <c r="AM5" s="93"/>
      <c r="AN5" s="93"/>
      <c r="AO5" s="105">
        <v>6.25</v>
      </c>
      <c r="AP5" s="105">
        <v>2.0615528128</v>
      </c>
      <c r="AQ5" s="106"/>
      <c r="AR5" s="107">
        <v>23.57</v>
      </c>
      <c r="AS5" s="107">
        <v>6.236681810065349</v>
      </c>
      <c r="AT5" s="93"/>
      <c r="AU5" s="6">
        <v>8.7</v>
      </c>
      <c r="AV5" s="6">
        <v>0.4830458915</v>
      </c>
      <c r="AW5" s="6">
        <f aca="true" t="shared" si="5" ref="AW5:AW13">AV5/AU5*100</f>
        <v>5.552251626436782</v>
      </c>
      <c r="AX5" s="195">
        <v>3.1</v>
      </c>
      <c r="AY5" s="196">
        <v>1.3703203194</v>
      </c>
      <c r="AZ5" s="16">
        <f>100*(AX5/AW5)</f>
        <v>55.83320441097261</v>
      </c>
      <c r="BA5" s="90">
        <v>50.5</v>
      </c>
      <c r="BB5" s="90">
        <v>1.3540064</v>
      </c>
      <c r="BC5" s="90">
        <f aca="true" t="shared" si="6" ref="BC5:BC13">BB5/BA5*100</f>
        <v>2.681200792079208</v>
      </c>
      <c r="BD5" s="91">
        <v>74.1</v>
      </c>
      <c r="BE5" s="91">
        <v>4.408325456829763</v>
      </c>
      <c r="BF5" s="91">
        <f t="shared" si="1"/>
        <v>5.949157161713581</v>
      </c>
      <c r="BG5" s="93">
        <v>47.208000000000006</v>
      </c>
      <c r="BH5" s="93">
        <v>1.9652695602497923</v>
      </c>
      <c r="BI5" s="93">
        <v>4.16300110203735</v>
      </c>
      <c r="BJ5" s="106">
        <v>42.7</v>
      </c>
      <c r="BK5" s="106">
        <v>1.4944341181</v>
      </c>
      <c r="BL5" s="106">
        <f aca="true" t="shared" si="7" ref="BL5:BL13">BK5/BJ5*100</f>
        <v>3.4998457098360656</v>
      </c>
      <c r="BM5" s="93">
        <v>51.652</v>
      </c>
      <c r="BN5" s="93">
        <v>2.9028369265637752</v>
      </c>
      <c r="BO5" s="93">
        <v>5.6199894032443565</v>
      </c>
      <c r="BP5" s="6">
        <v>66.5</v>
      </c>
      <c r="BQ5" s="6">
        <v>1.7795130399999999</v>
      </c>
      <c r="BR5" s="6">
        <f aca="true" t="shared" si="8" ref="BR5:BR13">BQ5/BP5*100</f>
        <v>2.6759594586466164</v>
      </c>
      <c r="BS5" s="3">
        <v>50.4</v>
      </c>
      <c r="BT5" s="3">
        <v>4.273952113286561</v>
      </c>
      <c r="BU5" s="3">
        <f t="shared" si="2"/>
        <v>8.480063716838416</v>
      </c>
      <c r="BV5" s="17">
        <v>65.239</v>
      </c>
      <c r="BW5" s="17">
        <v>2.6096634521204694</v>
      </c>
      <c r="BX5" s="17">
        <v>4.000158574043853</v>
      </c>
      <c r="BY5" s="16">
        <v>50.5</v>
      </c>
      <c r="BZ5" s="16">
        <v>2.7588242262</v>
      </c>
      <c r="CA5" s="16">
        <f aca="true" t="shared" si="9" ref="CA5:CA13">BZ5/BY5*100</f>
        <v>5.46301826970297</v>
      </c>
      <c r="CB5" s="17">
        <v>77.139</v>
      </c>
      <c r="CC5" s="17">
        <v>1.4856981149913637</v>
      </c>
      <c r="CD5" s="17">
        <v>1.9260012639408908</v>
      </c>
    </row>
    <row r="6" spans="1:82" ht="12.75">
      <c r="A6" s="51" t="s">
        <v>43</v>
      </c>
      <c r="B6" s="90">
        <v>42.7</v>
      </c>
      <c r="C6" s="90">
        <v>1.4944341181</v>
      </c>
      <c r="D6" s="90">
        <f>C6/B6*100</f>
        <v>3.4998457098360656</v>
      </c>
      <c r="E6" s="91">
        <v>29.5</v>
      </c>
      <c r="F6" s="91">
        <v>10.824355254086347</v>
      </c>
      <c r="G6" s="91">
        <f>100*F6/E6</f>
        <v>36.69272967486897</v>
      </c>
      <c r="H6" s="91">
        <v>34.648</v>
      </c>
      <c r="I6" s="91">
        <v>1.2472707983611362</v>
      </c>
      <c r="J6" s="91">
        <v>3.5998349063759414</v>
      </c>
      <c r="K6" s="106">
        <v>38.5</v>
      </c>
      <c r="L6" s="106">
        <v>1.178511302</v>
      </c>
      <c r="M6" s="106">
        <f>L6/K6*100</f>
        <v>3.0610683168831168</v>
      </c>
      <c r="N6" s="91">
        <v>33.645</v>
      </c>
      <c r="O6" s="91">
        <v>1.6326478153260495</v>
      </c>
      <c r="P6" s="91">
        <v>4.85257189872507</v>
      </c>
      <c r="Q6" s="6">
        <v>63.8</v>
      </c>
      <c r="R6" s="6">
        <v>2.20100987</v>
      </c>
      <c r="S6" s="6">
        <f t="shared" si="3"/>
        <v>3.4498587304075237</v>
      </c>
      <c r="T6" s="3">
        <v>63.69999999999999</v>
      </c>
      <c r="U6" s="3">
        <v>18.625251676151926</v>
      </c>
      <c r="V6" s="3">
        <f t="shared" si="0"/>
        <v>29.2390136203327</v>
      </c>
      <c r="W6" s="3">
        <v>72.576</v>
      </c>
      <c r="X6" s="3">
        <v>6.43558716996532</v>
      </c>
      <c r="Y6" s="3">
        <v>8.867376501826115</v>
      </c>
      <c r="Z6" s="16">
        <v>55.4</v>
      </c>
      <c r="AA6" s="16">
        <v>3.306559138</v>
      </c>
      <c r="AB6" s="16">
        <f t="shared" si="4"/>
        <v>5.968518299638989</v>
      </c>
      <c r="AC6" s="3">
        <v>76.823</v>
      </c>
      <c r="AD6" s="3">
        <v>4.47633543078364</v>
      </c>
      <c r="AE6" s="3">
        <v>5.826816748608672</v>
      </c>
      <c r="AF6" s="90"/>
      <c r="AG6" s="90"/>
      <c r="AH6" s="90"/>
      <c r="AI6" s="91"/>
      <c r="AJ6" s="91"/>
      <c r="AK6" s="91"/>
      <c r="AO6" s="105">
        <v>3.25</v>
      </c>
      <c r="AP6" s="105">
        <v>3.2015621187</v>
      </c>
      <c r="AQ6" s="106"/>
      <c r="AR6" s="104"/>
      <c r="AS6" s="104"/>
      <c r="AT6" s="91"/>
      <c r="AU6" s="6">
        <v>23.3</v>
      </c>
      <c r="AV6" s="6">
        <v>0.4830458915</v>
      </c>
      <c r="AW6" s="6">
        <f t="shared" si="5"/>
        <v>2.073158332618026</v>
      </c>
      <c r="AX6" s="193">
        <v>38.9</v>
      </c>
      <c r="AY6" s="194">
        <v>1.3703203194</v>
      </c>
      <c r="AZ6" s="16"/>
      <c r="BA6" s="108">
        <v>214.4</v>
      </c>
      <c r="BB6" s="90">
        <v>1.8973666</v>
      </c>
      <c r="BC6" s="90">
        <f t="shared" si="6"/>
        <v>0.884965764925373</v>
      </c>
      <c r="BD6" s="91">
        <v>205.09999999999994</v>
      </c>
      <c r="BE6" s="91">
        <v>5.342700108039421</v>
      </c>
      <c r="BF6" s="91">
        <f t="shared" si="1"/>
        <v>2.604924479785189</v>
      </c>
      <c r="BG6" s="91">
        <v>193.36</v>
      </c>
      <c r="BH6" s="91">
        <v>3.8462882540617316</v>
      </c>
      <c r="BI6" s="91">
        <v>1.989185071401392</v>
      </c>
      <c r="BJ6" s="106">
        <v>198.1</v>
      </c>
      <c r="BK6" s="106">
        <v>3.107338983</v>
      </c>
      <c r="BL6" s="106">
        <f t="shared" si="7"/>
        <v>1.5685709151943463</v>
      </c>
      <c r="BM6" s="91">
        <v>186.327</v>
      </c>
      <c r="BN6" s="91">
        <v>3.3067273179921393</v>
      </c>
      <c r="BO6" s="91">
        <v>1.7746903658579485</v>
      </c>
      <c r="BP6" s="6">
        <v>82.1</v>
      </c>
      <c r="BQ6" s="6">
        <v>1.59513148</v>
      </c>
      <c r="BR6" s="6">
        <f t="shared" si="8"/>
        <v>1.9429128867235084</v>
      </c>
      <c r="BS6" s="3">
        <v>97.19999999999999</v>
      </c>
      <c r="BT6" s="3">
        <v>6.390965845976995</v>
      </c>
      <c r="BU6" s="3">
        <f t="shared" si="2"/>
        <v>6.575067742774687</v>
      </c>
      <c r="BV6" s="3">
        <v>108.08300000000001</v>
      </c>
      <c r="BW6" s="3">
        <v>3.638101000369398</v>
      </c>
      <c r="BX6" s="3">
        <v>3.3660251846908373</v>
      </c>
      <c r="BY6" s="16">
        <v>119</v>
      </c>
      <c r="BZ6" s="16">
        <v>2.6246692913</v>
      </c>
      <c r="CA6" s="16">
        <f t="shared" si="9"/>
        <v>2.205604446470588</v>
      </c>
      <c r="CB6" s="3">
        <v>106.479</v>
      </c>
      <c r="CC6" s="3">
        <v>1.708270405345061</v>
      </c>
      <c r="CD6" s="3">
        <v>1.6043261162718105</v>
      </c>
    </row>
    <row r="7" spans="1:82" ht="12.75">
      <c r="A7" s="51" t="s">
        <v>44</v>
      </c>
      <c r="B7" s="90"/>
      <c r="C7" s="90"/>
      <c r="D7" s="90"/>
      <c r="E7" s="91"/>
      <c r="F7" s="91"/>
      <c r="G7" s="91"/>
      <c r="H7" s="93"/>
      <c r="I7" s="93"/>
      <c r="J7" s="93"/>
      <c r="K7" s="106"/>
      <c r="L7" s="106"/>
      <c r="M7" s="106"/>
      <c r="N7" s="93"/>
      <c r="O7" s="93"/>
      <c r="P7" s="93"/>
      <c r="Q7" s="6">
        <v>310.5</v>
      </c>
      <c r="R7" s="6">
        <v>11.187791</v>
      </c>
      <c r="S7" s="6">
        <f t="shared" si="3"/>
        <v>3.6031533011272145</v>
      </c>
      <c r="T7" s="3">
        <v>378</v>
      </c>
      <c r="U7" s="3">
        <v>76.62027581956784</v>
      </c>
      <c r="V7" s="3">
        <f t="shared" si="0"/>
        <v>20.26991423798091</v>
      </c>
      <c r="W7" s="17">
        <v>410.565</v>
      </c>
      <c r="X7" s="17">
        <v>18.576830999931154</v>
      </c>
      <c r="Y7" s="17">
        <v>4.524699134103286</v>
      </c>
      <c r="Z7" s="16">
        <v>234.9</v>
      </c>
      <c r="AA7" s="16">
        <v>11.939197814</v>
      </c>
      <c r="AB7" s="16">
        <f t="shared" si="4"/>
        <v>5.082672547467007</v>
      </c>
      <c r="AC7" s="17">
        <v>429.6330000000001</v>
      </c>
      <c r="AD7" s="17">
        <v>18.328580626381928</v>
      </c>
      <c r="AE7" s="17">
        <v>4.266101678963656</v>
      </c>
      <c r="AF7" s="90"/>
      <c r="AG7" s="90"/>
      <c r="AH7" s="90"/>
      <c r="AI7" s="91"/>
      <c r="AJ7" s="91"/>
      <c r="AK7" s="91"/>
      <c r="AL7" s="93">
        <v>38.22</v>
      </c>
      <c r="AM7" s="93">
        <v>1.2739701723352876</v>
      </c>
      <c r="AN7" s="93">
        <v>3.333255291301119</v>
      </c>
      <c r="AO7" s="105">
        <v>9.7777777778</v>
      </c>
      <c r="AP7" s="105">
        <v>10.244239574</v>
      </c>
      <c r="AQ7" s="106"/>
      <c r="AR7" s="107">
        <v>35.84</v>
      </c>
      <c r="AS7" s="107">
        <v>7.061253429809756</v>
      </c>
      <c r="AT7" s="93"/>
      <c r="AU7" s="6">
        <v>16.4</v>
      </c>
      <c r="AV7" s="6">
        <v>0.8432740427000001</v>
      </c>
      <c r="AW7" s="6">
        <f t="shared" si="5"/>
        <v>5.141914894512196</v>
      </c>
      <c r="AX7" s="195">
        <v>11.7</v>
      </c>
      <c r="AY7" s="196">
        <v>2.2135943621</v>
      </c>
      <c r="AZ7" s="16">
        <f>100*(AX7/AW7)</f>
        <v>227.54168904053705</v>
      </c>
      <c r="BA7" s="108">
        <v>223.6</v>
      </c>
      <c r="BB7" s="90">
        <v>6.85079071</v>
      </c>
      <c r="BC7" s="90">
        <f t="shared" si="6"/>
        <v>3.0638598881932024</v>
      </c>
      <c r="BD7" s="91">
        <v>152.10000000000002</v>
      </c>
      <c r="BE7" s="91">
        <v>3.3482997343593826</v>
      </c>
      <c r="BF7" s="91">
        <f t="shared" si="1"/>
        <v>2.2013804959627756</v>
      </c>
      <c r="BG7" s="93">
        <v>201.38899999999998</v>
      </c>
      <c r="BH7" s="93">
        <v>10.811928032399132</v>
      </c>
      <c r="BI7" s="93">
        <v>5.368678543713477</v>
      </c>
      <c r="BJ7" s="106">
        <v>193.9</v>
      </c>
      <c r="BK7" s="106">
        <v>4.3320510923</v>
      </c>
      <c r="BL7" s="106">
        <f t="shared" si="7"/>
        <v>2.234167659773079</v>
      </c>
      <c r="BM7" s="93">
        <v>190.90099999999998</v>
      </c>
      <c r="BN7" s="93">
        <v>9.068325154685995</v>
      </c>
      <c r="BO7" s="93">
        <v>4.750276402263999</v>
      </c>
      <c r="BP7" s="6">
        <v>98.4</v>
      </c>
      <c r="BQ7" s="6">
        <v>1.8973666</v>
      </c>
      <c r="BR7" s="6">
        <f t="shared" si="8"/>
        <v>1.9282180894308942</v>
      </c>
      <c r="BS7" s="3">
        <v>103.59999999999998</v>
      </c>
      <c r="BT7" s="3">
        <v>4.477102237434884</v>
      </c>
      <c r="BU7" s="3">
        <f t="shared" si="2"/>
        <v>4.3215272562112785</v>
      </c>
      <c r="BV7" s="17">
        <v>114.21400000000001</v>
      </c>
      <c r="BW7" s="17">
        <v>1.3478064483531058</v>
      </c>
      <c r="BX7" s="17">
        <v>1.180071136947402</v>
      </c>
      <c r="BY7" s="16">
        <v>74.3</v>
      </c>
      <c r="BZ7" s="16">
        <v>2.2135943621</v>
      </c>
      <c r="CA7" s="16">
        <f t="shared" si="9"/>
        <v>2.979265628667564</v>
      </c>
      <c r="CB7" s="17">
        <v>113.39099999999999</v>
      </c>
      <c r="CC7" s="17">
        <v>1.3498596634876954</v>
      </c>
      <c r="CD7" s="17">
        <v>1.1904469168520389</v>
      </c>
    </row>
    <row r="8" spans="1:82" ht="12.75">
      <c r="A8" s="51" t="s">
        <v>45</v>
      </c>
      <c r="B8" s="90"/>
      <c r="C8" s="90"/>
      <c r="D8" s="90"/>
      <c r="E8" s="91">
        <v>29.700000000000003</v>
      </c>
      <c r="F8" s="91">
        <v>7.5432088662584444</v>
      </c>
      <c r="G8" s="91">
        <f>100*F8/E8</f>
        <v>25.39800965070183</v>
      </c>
      <c r="H8" s="107">
        <v>6.564444444444444</v>
      </c>
      <c r="I8" s="107">
        <v>1.1901692223283957</v>
      </c>
      <c r="J8" s="107"/>
      <c r="K8" s="106">
        <v>4.5</v>
      </c>
      <c r="L8" s="106">
        <v>1.0801234497</v>
      </c>
      <c r="M8" s="106">
        <f>L8/K8*100</f>
        <v>24.002743326666668</v>
      </c>
      <c r="N8" s="93"/>
      <c r="O8" s="93"/>
      <c r="P8" s="93"/>
      <c r="Q8" s="8">
        <v>130.6</v>
      </c>
      <c r="R8" s="6">
        <v>3.94968353</v>
      </c>
      <c r="S8" s="6">
        <f t="shared" si="3"/>
        <v>3.024259977029097</v>
      </c>
      <c r="T8" s="3">
        <v>105.2</v>
      </c>
      <c r="U8" s="3">
        <v>40.82428471170341</v>
      </c>
      <c r="V8" s="3">
        <f t="shared" si="0"/>
        <v>38.80635428869146</v>
      </c>
      <c r="W8" s="17">
        <v>112.30699999999999</v>
      </c>
      <c r="X8" s="17">
        <v>8.71734802945637</v>
      </c>
      <c r="Y8" s="17">
        <v>7.762070066386219</v>
      </c>
      <c r="Z8" s="16">
        <v>116.9</v>
      </c>
      <c r="AA8" s="16">
        <v>4.9317565048</v>
      </c>
      <c r="AB8" s="16">
        <f t="shared" si="4"/>
        <v>4.218782296663815</v>
      </c>
      <c r="AC8" s="17">
        <v>123.22600000000003</v>
      </c>
      <c r="AD8" s="17">
        <v>6.3729518714293825</v>
      </c>
      <c r="AE8" s="17">
        <v>5.171759102323683</v>
      </c>
      <c r="AF8" s="90"/>
      <c r="AG8" s="90"/>
      <c r="AH8" s="90"/>
      <c r="AI8" s="91"/>
      <c r="AJ8" s="91"/>
      <c r="AK8" s="91"/>
      <c r="AL8" s="93"/>
      <c r="AM8" s="93"/>
      <c r="AN8" s="93"/>
      <c r="AO8" s="106">
        <v>8.3</v>
      </c>
      <c r="AP8" s="106">
        <v>3.5916569992</v>
      </c>
      <c r="AQ8" s="106">
        <f>AP8/AO8*100</f>
        <v>43.272975893975904</v>
      </c>
      <c r="AR8" s="107">
        <v>17.02</v>
      </c>
      <c r="AS8" s="107">
        <v>2.98399061660723</v>
      </c>
      <c r="AT8" s="93"/>
      <c r="AU8" s="6">
        <v>19.2</v>
      </c>
      <c r="AV8" s="6">
        <v>0.7888106377</v>
      </c>
      <c r="AW8" s="6">
        <f t="shared" si="5"/>
        <v>4.1083887380208335</v>
      </c>
      <c r="AX8" s="193">
        <v>21.1</v>
      </c>
      <c r="AY8" s="194">
        <v>0.8755950358</v>
      </c>
      <c r="AZ8" s="16"/>
      <c r="BA8" s="108">
        <v>106.7</v>
      </c>
      <c r="BB8" s="90">
        <v>2.26323269</v>
      </c>
      <c r="BC8" s="90">
        <f t="shared" si="6"/>
        <v>2.1211177975632616</v>
      </c>
      <c r="BD8" s="91">
        <v>108.89999999999999</v>
      </c>
      <c r="BE8" s="91">
        <v>4.228212125447087</v>
      </c>
      <c r="BF8" s="91">
        <f t="shared" si="1"/>
        <v>3.882655762577674</v>
      </c>
      <c r="BG8" s="93">
        <v>93.01599999999999</v>
      </c>
      <c r="BH8" s="93">
        <v>1.9953624009465212</v>
      </c>
      <c r="BI8" s="93">
        <v>2.1451819052061163</v>
      </c>
      <c r="BJ8" s="106">
        <v>91.5</v>
      </c>
      <c r="BK8" s="106">
        <v>1.6499158228000002</v>
      </c>
      <c r="BL8" s="106">
        <f t="shared" si="7"/>
        <v>1.8031866915846997</v>
      </c>
      <c r="BM8" s="93">
        <v>94.685</v>
      </c>
      <c r="BN8" s="93">
        <v>3.1584533838222075</v>
      </c>
      <c r="BO8" s="93">
        <v>3.3357484119155165</v>
      </c>
      <c r="BP8" s="8">
        <v>128.6</v>
      </c>
      <c r="BQ8" s="6">
        <v>1.71269768</v>
      </c>
      <c r="BR8" s="6">
        <f t="shared" si="8"/>
        <v>1.3318022395023328</v>
      </c>
      <c r="BS8" s="3">
        <v>134.90000000000003</v>
      </c>
      <c r="BT8" s="3">
        <v>5.342700108039417</v>
      </c>
      <c r="BU8" s="3">
        <f t="shared" si="2"/>
        <v>3.960489331385779</v>
      </c>
      <c r="BV8" s="17">
        <v>157.971</v>
      </c>
      <c r="BW8" s="17">
        <v>3.2372740590399975</v>
      </c>
      <c r="BX8" s="17">
        <v>2.049283766666032</v>
      </c>
      <c r="BY8" s="16">
        <v>123.9</v>
      </c>
      <c r="BZ8" s="16">
        <v>2.0789954839</v>
      </c>
      <c r="CA8" s="16">
        <f t="shared" si="9"/>
        <v>1.6779624567393059</v>
      </c>
      <c r="CB8" s="17">
        <v>152.577</v>
      </c>
      <c r="CC8" s="17">
        <v>4.165626670208889</v>
      </c>
      <c r="CD8" s="17">
        <v>2.730179955176002</v>
      </c>
    </row>
    <row r="9" spans="1:82" ht="12.75">
      <c r="A9" s="51" t="s">
        <v>46</v>
      </c>
      <c r="B9" s="90">
        <v>31.4</v>
      </c>
      <c r="C9" s="90">
        <v>2.6331223544</v>
      </c>
      <c r="D9" s="90">
        <f>C9/B9*100</f>
        <v>8.385739982165607</v>
      </c>
      <c r="E9" s="91">
        <v>49.80000000000001</v>
      </c>
      <c r="F9" s="91">
        <v>8.676917015212771</v>
      </c>
      <c r="G9" s="91">
        <f>100*F9/E9</f>
        <v>17.42352814299753</v>
      </c>
      <c r="H9" s="93">
        <v>30.122999999999998</v>
      </c>
      <c r="I9" s="93">
        <v>1.273133055802801</v>
      </c>
      <c r="J9" s="93">
        <v>4.226448414177874</v>
      </c>
      <c r="K9" s="106">
        <v>25.1</v>
      </c>
      <c r="L9" s="106">
        <v>2.6853512081</v>
      </c>
      <c r="M9" s="106">
        <f>L9/K9*100</f>
        <v>10.698610390836654</v>
      </c>
      <c r="N9" s="93">
        <v>29.098000000000003</v>
      </c>
      <c r="O9" s="93">
        <v>3.1796219202218894</v>
      </c>
      <c r="P9" s="93">
        <v>10.927286824599246</v>
      </c>
      <c r="Q9" s="8">
        <v>115.5</v>
      </c>
      <c r="R9" s="6">
        <v>5.70087713</v>
      </c>
      <c r="S9" s="6">
        <f t="shared" si="3"/>
        <v>4.935824354978355</v>
      </c>
      <c r="T9" s="3">
        <v>64.10000000000001</v>
      </c>
      <c r="U9" s="3">
        <v>17.32980733367288</v>
      </c>
      <c r="V9" s="3">
        <f t="shared" si="0"/>
        <v>27.03558086376424</v>
      </c>
      <c r="W9" s="17">
        <v>70.11</v>
      </c>
      <c r="X9" s="17">
        <v>10.51555672959513</v>
      </c>
      <c r="Y9" s="17">
        <v>14.99865458507364</v>
      </c>
      <c r="Z9" s="16">
        <v>97.9</v>
      </c>
      <c r="AA9" s="16">
        <v>5.2164270445</v>
      </c>
      <c r="AB9" s="16">
        <f t="shared" si="4"/>
        <v>5.328321802349335</v>
      </c>
      <c r="AC9" s="17">
        <v>89.856</v>
      </c>
      <c r="AD9" s="17">
        <v>8.047487116416466</v>
      </c>
      <c r="AE9" s="17">
        <v>8.955981922650091</v>
      </c>
      <c r="AF9" s="108">
        <v>250.9</v>
      </c>
      <c r="AG9" s="90">
        <v>23.84417</v>
      </c>
      <c r="AH9" s="90">
        <f>AG9/AF9*100</f>
        <v>9.503455559984056</v>
      </c>
      <c r="AI9" s="91"/>
      <c r="AJ9" s="91"/>
      <c r="AK9" s="91"/>
      <c r="AL9" s="93"/>
      <c r="AM9" s="93"/>
      <c r="AN9" s="93"/>
      <c r="AO9" s="106">
        <v>200.2</v>
      </c>
      <c r="AP9" s="106">
        <v>33.878213255</v>
      </c>
      <c r="AQ9" s="106">
        <f>AP9/AO9*100</f>
        <v>16.922184443056942</v>
      </c>
      <c r="AR9" s="93">
        <v>237.89900000000003</v>
      </c>
      <c r="AS9" s="93">
        <v>18.300119277085436</v>
      </c>
      <c r="AT9" s="93">
        <v>7.692390164349339</v>
      </c>
      <c r="AU9" s="6">
        <v>37.6</v>
      </c>
      <c r="AV9" s="6">
        <v>1.1737877908</v>
      </c>
      <c r="AW9" s="6">
        <f t="shared" si="5"/>
        <v>3.121776039361702</v>
      </c>
      <c r="AX9" s="193">
        <v>49.2</v>
      </c>
      <c r="AY9" s="194">
        <v>3.2249030993</v>
      </c>
      <c r="AZ9" s="16"/>
      <c r="BA9" s="108">
        <v>8087.5</v>
      </c>
      <c r="BB9" s="90">
        <v>27.0729467</v>
      </c>
      <c r="BC9" s="90">
        <f t="shared" si="6"/>
        <v>0.3347505001545595</v>
      </c>
      <c r="BD9" s="91">
        <v>6471</v>
      </c>
      <c r="BE9" s="91">
        <v>138.1183067759908</v>
      </c>
      <c r="BF9" s="91">
        <f t="shared" si="1"/>
        <v>2.134419823458365</v>
      </c>
      <c r="BG9" s="93">
        <v>7195.734999999999</v>
      </c>
      <c r="BH9" s="93">
        <v>35.76960262879766</v>
      </c>
      <c r="BI9" s="93">
        <v>0.4970944959590322</v>
      </c>
      <c r="BJ9" s="106">
        <v>7071.1</v>
      </c>
      <c r="BK9" s="106">
        <v>21.558447687</v>
      </c>
      <c r="BL9" s="106">
        <f t="shared" si="7"/>
        <v>0.3048811031805518</v>
      </c>
      <c r="BM9" s="93">
        <v>7136.32</v>
      </c>
      <c r="BN9" s="93">
        <v>48.83370716580528</v>
      </c>
      <c r="BO9" s="93">
        <v>0.6842981700064638</v>
      </c>
      <c r="BP9" s="8">
        <v>114.7</v>
      </c>
      <c r="BQ9" s="6">
        <v>1.41813649</v>
      </c>
      <c r="BR9" s="6">
        <f t="shared" si="8"/>
        <v>1.2363875239755886</v>
      </c>
      <c r="BS9" s="3">
        <v>120.7</v>
      </c>
      <c r="BT9" s="3">
        <v>4.854551129266914</v>
      </c>
      <c r="BU9" s="3">
        <f t="shared" si="2"/>
        <v>4.021997621596449</v>
      </c>
      <c r="BV9" s="17">
        <v>124.912</v>
      </c>
      <c r="BW9" s="17">
        <v>4.685321760562454</v>
      </c>
      <c r="BX9" s="17">
        <v>3.750898040670595</v>
      </c>
      <c r="BY9" s="16">
        <v>106.5</v>
      </c>
      <c r="BZ9" s="16">
        <v>2.3687784006</v>
      </c>
      <c r="CA9" s="16">
        <f t="shared" si="9"/>
        <v>2.224205070985916</v>
      </c>
      <c r="CB9" s="17">
        <v>129.897</v>
      </c>
      <c r="CC9" s="17">
        <v>2.116118301670924</v>
      </c>
      <c r="CD9" s="17">
        <v>1.6290740368683836</v>
      </c>
    </row>
    <row r="10" spans="1:82" ht="12.75">
      <c r="A10" s="51" t="s">
        <v>47</v>
      </c>
      <c r="B10" s="90"/>
      <c r="C10" s="90"/>
      <c r="D10" s="90"/>
      <c r="E10" s="91">
        <v>36.300000000000004</v>
      </c>
      <c r="F10" s="91">
        <v>5.143496432929217</v>
      </c>
      <c r="G10" s="91">
        <f>100*F10/E10</f>
        <v>14.169411660962027</v>
      </c>
      <c r="H10" s="107">
        <v>7.916666666666667</v>
      </c>
      <c r="I10" s="107">
        <v>1.0657978232291525</v>
      </c>
      <c r="J10" s="107"/>
      <c r="K10" s="106">
        <v>4.2</v>
      </c>
      <c r="L10" s="106">
        <v>1.6193277069</v>
      </c>
      <c r="M10" s="106">
        <f>L10/K10*100</f>
        <v>38.555421592857144</v>
      </c>
      <c r="N10" s="93"/>
      <c r="O10" s="93"/>
      <c r="P10" s="93"/>
      <c r="Q10" s="8">
        <v>103</v>
      </c>
      <c r="R10" s="6">
        <v>2.10818511</v>
      </c>
      <c r="S10" s="6">
        <f t="shared" si="3"/>
        <v>2.0467816601941746</v>
      </c>
      <c r="T10" s="3">
        <v>74.79999999999998</v>
      </c>
      <c r="U10" s="3">
        <v>13.087738112022599</v>
      </c>
      <c r="V10" s="3">
        <f t="shared" si="0"/>
        <v>17.49697608559171</v>
      </c>
      <c r="W10" s="17">
        <v>81.395</v>
      </c>
      <c r="X10" s="17">
        <v>5.145406257581177</v>
      </c>
      <c r="Y10" s="17">
        <v>6.321526208712055</v>
      </c>
      <c r="Z10" s="16">
        <v>89.9</v>
      </c>
      <c r="AA10" s="16">
        <v>5.6460408941</v>
      </c>
      <c r="AB10" s="16">
        <f t="shared" si="4"/>
        <v>6.280356945606229</v>
      </c>
      <c r="AC10" s="17">
        <v>95.678</v>
      </c>
      <c r="AD10" s="17">
        <v>6.4605913042073855</v>
      </c>
      <c r="AE10" s="17">
        <v>6.752431388832736</v>
      </c>
      <c r="AF10" s="90"/>
      <c r="AG10" s="90"/>
      <c r="AH10" s="90"/>
      <c r="AI10" s="91"/>
      <c r="AJ10" s="91"/>
      <c r="AK10" s="91"/>
      <c r="AL10" s="93"/>
      <c r="AM10" s="93"/>
      <c r="AN10" s="93"/>
      <c r="AO10" s="105">
        <v>5.8</v>
      </c>
      <c r="AP10" s="105">
        <v>5.4497706374</v>
      </c>
      <c r="AQ10" s="106"/>
      <c r="AR10" s="107">
        <v>21.606666666666666</v>
      </c>
      <c r="AS10" s="107">
        <v>5.1790274183479665</v>
      </c>
      <c r="AT10" s="93"/>
      <c r="AU10" s="6">
        <v>34</v>
      </c>
      <c r="AV10" s="6">
        <v>0.9428090416</v>
      </c>
      <c r="AW10" s="6">
        <f t="shared" si="5"/>
        <v>2.7729677694117645</v>
      </c>
      <c r="AX10" s="193">
        <v>37.8</v>
      </c>
      <c r="AY10" s="194">
        <v>1.9888578520000002</v>
      </c>
      <c r="AZ10" s="16"/>
      <c r="BA10" s="108">
        <v>362.1</v>
      </c>
      <c r="BB10" s="90">
        <v>3.63470922</v>
      </c>
      <c r="BC10" s="90">
        <f t="shared" si="6"/>
        <v>1.0037860314830156</v>
      </c>
      <c r="BD10" s="91">
        <v>312.4</v>
      </c>
      <c r="BE10" s="91">
        <v>8.934328302800504</v>
      </c>
      <c r="BF10" s="91">
        <f t="shared" si="1"/>
        <v>2.859900224968151</v>
      </c>
      <c r="BG10" s="93">
        <v>319.06</v>
      </c>
      <c r="BH10" s="93">
        <v>11.204121265558186</v>
      </c>
      <c r="BI10" s="93">
        <v>3.511603229974985</v>
      </c>
      <c r="BJ10" s="106">
        <v>315</v>
      </c>
      <c r="BK10" s="106">
        <v>2.260776661</v>
      </c>
      <c r="BL10" s="106">
        <f t="shared" si="7"/>
        <v>0.7177068765079365</v>
      </c>
      <c r="BM10" s="93">
        <v>320.131</v>
      </c>
      <c r="BN10" s="93">
        <v>6.943318851001014</v>
      </c>
      <c r="BO10" s="93">
        <v>2.1688992478082456</v>
      </c>
      <c r="BP10" s="8">
        <v>252.3</v>
      </c>
      <c r="BQ10" s="6">
        <v>3.43349514</v>
      </c>
      <c r="BR10" s="6">
        <f t="shared" si="8"/>
        <v>1.3608779785969083</v>
      </c>
      <c r="BS10" s="3">
        <v>281.6</v>
      </c>
      <c r="BT10" s="3">
        <v>6.363087999461342</v>
      </c>
      <c r="BU10" s="3">
        <f t="shared" si="2"/>
        <v>2.2596193179905333</v>
      </c>
      <c r="BV10" s="17">
        <v>311.111</v>
      </c>
      <c r="BW10" s="17">
        <v>9.45009165152498</v>
      </c>
      <c r="BX10" s="17">
        <v>3.037530544251081</v>
      </c>
      <c r="BY10" s="16">
        <v>234.7</v>
      </c>
      <c r="BZ10" s="16">
        <v>3.3681514878</v>
      </c>
      <c r="CA10" s="16">
        <f t="shared" si="9"/>
        <v>1.4350879794631446</v>
      </c>
      <c r="CB10" s="17">
        <v>296.62700000000007</v>
      </c>
      <c r="CC10" s="17">
        <v>4.316137805440866</v>
      </c>
      <c r="CD10" s="17">
        <v>1.4550724665795312</v>
      </c>
    </row>
    <row r="11" spans="1:82" ht="12.75">
      <c r="A11" s="51" t="s">
        <v>48</v>
      </c>
      <c r="B11" s="116">
        <v>8.125</v>
      </c>
      <c r="C11" s="116">
        <v>2.0310096012</v>
      </c>
      <c r="D11" s="90"/>
      <c r="E11" s="91">
        <v>25.6</v>
      </c>
      <c r="F11" s="91">
        <v>4.1952353926806065</v>
      </c>
      <c r="G11" s="91">
        <f>100*F11/E11</f>
        <v>16.38763825265862</v>
      </c>
      <c r="H11" s="93">
        <v>8.347</v>
      </c>
      <c r="I11" s="93">
        <v>1.514375925734574</v>
      </c>
      <c r="J11" s="93">
        <v>18.142756987355625</v>
      </c>
      <c r="K11" s="106"/>
      <c r="L11" s="106"/>
      <c r="M11" s="106"/>
      <c r="N11" s="107">
        <v>7.714444444444445</v>
      </c>
      <c r="O11" s="107">
        <v>0.9910866651195436</v>
      </c>
      <c r="P11" s="93"/>
      <c r="Q11" s="6">
        <v>70.9</v>
      </c>
      <c r="R11" s="6">
        <v>2.18326972</v>
      </c>
      <c r="S11" s="6">
        <f t="shared" si="3"/>
        <v>3.0793649083215797</v>
      </c>
      <c r="T11" s="3">
        <v>83.4</v>
      </c>
      <c r="U11" s="3">
        <v>21.11976430844919</v>
      </c>
      <c r="V11" s="3">
        <f t="shared" si="0"/>
        <v>25.323458403416296</v>
      </c>
      <c r="W11" s="17">
        <v>134.475</v>
      </c>
      <c r="X11" s="17">
        <v>3.032762766851335</v>
      </c>
      <c r="Y11" s="17">
        <v>2.255261399406086</v>
      </c>
      <c r="Z11" s="16">
        <v>74.5</v>
      </c>
      <c r="AA11" s="16">
        <v>1.7159383568000002</v>
      </c>
      <c r="AB11" s="16">
        <f t="shared" si="4"/>
        <v>2.303272962147651</v>
      </c>
      <c r="AC11" s="17">
        <v>125.49777777777778</v>
      </c>
      <c r="AD11" s="17">
        <v>7.837636406751993</v>
      </c>
      <c r="AE11" s="17">
        <v>6.245239195095791</v>
      </c>
      <c r="AF11" s="90"/>
      <c r="AG11" s="90"/>
      <c r="AH11" s="90"/>
      <c r="AI11" s="91"/>
      <c r="AJ11" s="91"/>
      <c r="AK11" s="91"/>
      <c r="AL11" s="93"/>
      <c r="AM11" s="93"/>
      <c r="AN11" s="93"/>
      <c r="AO11" s="106">
        <v>8.3</v>
      </c>
      <c r="AP11" s="106">
        <v>4.0838435055</v>
      </c>
      <c r="AQ11" s="106">
        <f>AP11/AO11*100</f>
        <v>49.202933801204814</v>
      </c>
      <c r="AR11" s="107"/>
      <c r="AS11" s="107"/>
      <c r="AT11" s="93"/>
      <c r="AU11" s="6">
        <v>9.6</v>
      </c>
      <c r="AV11" s="6">
        <v>0.6992058988000001</v>
      </c>
      <c r="AW11" s="6">
        <f t="shared" si="5"/>
        <v>7.2833947791666676</v>
      </c>
      <c r="AX11" s="193">
        <v>17.6</v>
      </c>
      <c r="AY11" s="194">
        <v>1.429840706</v>
      </c>
      <c r="AZ11" s="16"/>
      <c r="BA11" s="90">
        <v>75</v>
      </c>
      <c r="BB11" s="90">
        <v>1.05409255</v>
      </c>
      <c r="BC11" s="90">
        <f t="shared" si="6"/>
        <v>1.4054567333333334</v>
      </c>
      <c r="BD11" s="91">
        <v>90.49999999999999</v>
      </c>
      <c r="BE11" s="91">
        <v>2.9907264074877267</v>
      </c>
      <c r="BF11" s="91">
        <f t="shared" si="1"/>
        <v>3.3046700635223503</v>
      </c>
      <c r="BG11" s="93">
        <v>66.23</v>
      </c>
      <c r="BH11" s="93">
        <v>1.7474743679569789</v>
      </c>
      <c r="BI11" s="93">
        <v>2.638493685575991</v>
      </c>
      <c r="BJ11" s="106">
        <v>68.1</v>
      </c>
      <c r="BK11" s="106">
        <v>0.9944289260000001</v>
      </c>
      <c r="BL11" s="106">
        <f t="shared" si="7"/>
        <v>1.460248055800294</v>
      </c>
      <c r="BM11" s="93">
        <v>67.60111111111111</v>
      </c>
      <c r="BN11" s="93">
        <v>2.117471631713422</v>
      </c>
      <c r="BO11" s="93">
        <v>3.1323030005129433</v>
      </c>
      <c r="BP11" s="6">
        <v>39.7</v>
      </c>
      <c r="BQ11" s="6">
        <v>1.25166556</v>
      </c>
      <c r="BR11" s="6">
        <f t="shared" si="8"/>
        <v>3.152809974811083</v>
      </c>
      <c r="BS11" s="3">
        <v>32.300000000000004</v>
      </c>
      <c r="BT11" s="3">
        <v>3.198958163736021</v>
      </c>
      <c r="BU11" s="3">
        <f t="shared" si="2"/>
        <v>9.903895243764769</v>
      </c>
      <c r="BV11" s="17">
        <v>45.66</v>
      </c>
      <c r="BW11" s="17">
        <v>1.4986660735467308</v>
      </c>
      <c r="BX11" s="17">
        <v>3.282229683632787</v>
      </c>
      <c r="BY11" s="16">
        <v>44.1</v>
      </c>
      <c r="BZ11" s="16">
        <v>1.4491376746</v>
      </c>
      <c r="CA11" s="16">
        <f t="shared" si="9"/>
        <v>3.2860264730158724</v>
      </c>
      <c r="CB11" s="17">
        <v>49.16</v>
      </c>
      <c r="CC11" s="17">
        <v>1.7504570831642772</v>
      </c>
      <c r="CD11" s="17">
        <v>3.5607345060298563</v>
      </c>
    </row>
    <row r="12" spans="1:82" ht="12.75">
      <c r="A12" s="51" t="s">
        <v>49</v>
      </c>
      <c r="B12" s="116">
        <v>7.6</v>
      </c>
      <c r="C12" s="116">
        <v>1.1401754251</v>
      </c>
      <c r="D12" s="90"/>
      <c r="E12" s="91">
        <v>61.29999999999999</v>
      </c>
      <c r="F12" s="91">
        <v>5.437523946307425</v>
      </c>
      <c r="G12" s="91">
        <f>100*F12/E12</f>
        <v>8.870349015183402</v>
      </c>
      <c r="H12" s="93"/>
      <c r="I12" s="93"/>
      <c r="J12" s="93"/>
      <c r="K12" s="106">
        <v>3.8</v>
      </c>
      <c r="L12" s="106">
        <v>1.7511900715</v>
      </c>
      <c r="M12" s="106">
        <f>L12/K12*100</f>
        <v>46.08394925</v>
      </c>
      <c r="N12" s="107"/>
      <c r="O12" s="107"/>
      <c r="P12" s="93"/>
      <c r="Q12" s="8">
        <v>107.8</v>
      </c>
      <c r="R12" s="6">
        <v>2.394438</v>
      </c>
      <c r="S12" s="6">
        <f t="shared" si="3"/>
        <v>2.2211855287569575</v>
      </c>
      <c r="T12" s="3">
        <v>69.89999999999999</v>
      </c>
      <c r="U12" s="3">
        <v>27.212946265416498</v>
      </c>
      <c r="V12" s="3">
        <f t="shared" si="0"/>
        <v>38.931253598592996</v>
      </c>
      <c r="W12" s="17">
        <v>89.45899999999999</v>
      </c>
      <c r="X12" s="17">
        <v>7.444801989755438</v>
      </c>
      <c r="Y12" s="17">
        <v>8.322026838837276</v>
      </c>
      <c r="Z12" s="16">
        <v>92.3</v>
      </c>
      <c r="AA12" s="16">
        <v>5.8128210783</v>
      </c>
      <c r="AB12" s="16">
        <f t="shared" si="4"/>
        <v>6.2977476471289275</v>
      </c>
      <c r="AC12" s="17">
        <v>118.20300000000002</v>
      </c>
      <c r="AD12" s="17">
        <v>9.698568107372006</v>
      </c>
      <c r="AE12" s="17">
        <v>8.20501011596322</v>
      </c>
      <c r="AF12" s="90"/>
      <c r="AG12" s="90"/>
      <c r="AH12" s="90"/>
      <c r="AI12" s="91"/>
      <c r="AJ12" s="91"/>
      <c r="AK12" s="91"/>
      <c r="AL12" s="93"/>
      <c r="AM12" s="93"/>
      <c r="AN12" s="93"/>
      <c r="AO12" s="105">
        <v>9.3333333333</v>
      </c>
      <c r="AP12" s="105">
        <v>5.6124860802</v>
      </c>
      <c r="AQ12" s="106"/>
      <c r="AR12" s="107">
        <v>17.34</v>
      </c>
      <c r="AS12" s="107">
        <v>3.2717579372563623</v>
      </c>
      <c r="AT12" s="93"/>
      <c r="AU12" s="6">
        <v>35</v>
      </c>
      <c r="AV12" s="6">
        <v>1.0540925534</v>
      </c>
      <c r="AW12" s="6">
        <f t="shared" si="5"/>
        <v>3.011693009714286</v>
      </c>
      <c r="AX12" s="193">
        <v>33.9</v>
      </c>
      <c r="AY12" s="194">
        <v>1.3703203194</v>
      </c>
      <c r="AZ12" s="16"/>
      <c r="BA12" s="108">
        <v>130.1</v>
      </c>
      <c r="BB12" s="90">
        <v>1.91195072</v>
      </c>
      <c r="BC12" s="90">
        <f t="shared" si="6"/>
        <v>1.4696008608762492</v>
      </c>
      <c r="BD12" s="91">
        <v>124.9</v>
      </c>
      <c r="BE12" s="91">
        <v>4.863697724525608</v>
      </c>
      <c r="BF12" s="91">
        <f t="shared" si="1"/>
        <v>3.894073438371183</v>
      </c>
      <c r="BG12" s="93">
        <v>114.375</v>
      </c>
      <c r="BH12" s="93">
        <v>3.6657976242861814</v>
      </c>
      <c r="BI12" s="93">
        <v>3.2050689611245304</v>
      </c>
      <c r="BJ12" s="106">
        <v>113.7</v>
      </c>
      <c r="BK12" s="106">
        <v>1.8287822299</v>
      </c>
      <c r="BL12" s="106">
        <f t="shared" si="7"/>
        <v>1.6084276428320141</v>
      </c>
      <c r="BM12" s="93">
        <v>118.25700000000002</v>
      </c>
      <c r="BN12" s="93">
        <v>3.0655978209804555</v>
      </c>
      <c r="BO12" s="93">
        <v>2.592318273743165</v>
      </c>
      <c r="BP12" s="8">
        <v>319.1</v>
      </c>
      <c r="BQ12" s="6">
        <v>4.6055522</v>
      </c>
      <c r="BR12" s="6">
        <f t="shared" si="8"/>
        <v>1.4432943277969288</v>
      </c>
      <c r="BS12" s="3">
        <v>351.4</v>
      </c>
      <c r="BT12" s="3">
        <v>9.97997995989971</v>
      </c>
      <c r="BU12" s="3">
        <f t="shared" si="2"/>
        <v>2.8400625953044143</v>
      </c>
      <c r="BV12" s="17">
        <v>398.562</v>
      </c>
      <c r="BW12" s="17">
        <v>4.655264164840095</v>
      </c>
      <c r="BX12" s="17">
        <v>1.1680150553339492</v>
      </c>
      <c r="BY12" s="16">
        <v>287</v>
      </c>
      <c r="BZ12" s="16">
        <v>3.559026084</v>
      </c>
      <c r="CA12" s="16">
        <f t="shared" si="9"/>
        <v>1.240078774912892</v>
      </c>
      <c r="CB12" s="17">
        <v>377.006</v>
      </c>
      <c r="CC12" s="17">
        <v>5.165656245284238</v>
      </c>
      <c r="CD12" s="17">
        <v>1.3701787890071346</v>
      </c>
    </row>
    <row r="13" spans="1:82" s="37" customFormat="1" ht="12.75">
      <c r="A13" s="57" t="s">
        <v>50</v>
      </c>
      <c r="B13" s="90"/>
      <c r="C13" s="90"/>
      <c r="D13" s="90"/>
      <c r="E13" s="91"/>
      <c r="F13" s="91"/>
      <c r="G13" s="91"/>
      <c r="H13" s="93"/>
      <c r="I13" s="93"/>
      <c r="J13" s="93"/>
      <c r="K13" s="95"/>
      <c r="L13" s="95"/>
      <c r="M13" s="95"/>
      <c r="N13" s="93">
        <v>4.933999999999999</v>
      </c>
      <c r="O13" s="93">
        <v>0.8001749808635613</v>
      </c>
      <c r="P13" s="122">
        <f>O13/N13*100</f>
        <v>16.217571561888153</v>
      </c>
      <c r="Q13" s="6">
        <v>88.7</v>
      </c>
      <c r="R13" s="6">
        <v>2.6687491899999998</v>
      </c>
      <c r="S13" s="6">
        <f t="shared" si="3"/>
        <v>3.0087364036076663</v>
      </c>
      <c r="T13" s="3">
        <v>287.09999999999997</v>
      </c>
      <c r="U13" s="3">
        <v>34.62000064188972</v>
      </c>
      <c r="V13" s="3">
        <f t="shared" si="0"/>
        <v>12.058516420024285</v>
      </c>
      <c r="W13" s="17">
        <v>161.85099999999997</v>
      </c>
      <c r="X13" s="17">
        <v>10.85860073858507</v>
      </c>
      <c r="Y13" s="17">
        <v>6.709010595291392</v>
      </c>
      <c r="Z13" s="16">
        <v>65.4</v>
      </c>
      <c r="AA13" s="16">
        <v>4.2739521133</v>
      </c>
      <c r="AB13" s="16">
        <f t="shared" si="4"/>
        <v>6.535094974464831</v>
      </c>
      <c r="AC13" s="17">
        <v>151.166</v>
      </c>
      <c r="AD13" s="17">
        <v>8.960250740539209</v>
      </c>
      <c r="AE13" s="4">
        <v>5.9</v>
      </c>
      <c r="AF13" s="90"/>
      <c r="AG13" s="90"/>
      <c r="AH13" s="90"/>
      <c r="AI13" s="91">
        <v>158.79999999999998</v>
      </c>
      <c r="AJ13" s="91">
        <v>14.642404174178504</v>
      </c>
      <c r="AK13" s="91">
        <f>100*AJ13/AI13</f>
        <v>9.220657540414676</v>
      </c>
      <c r="AL13" s="93"/>
      <c r="AM13" s="93"/>
      <c r="AN13" s="93"/>
      <c r="AO13" s="105">
        <v>7.2857142857</v>
      </c>
      <c r="AP13" s="105">
        <v>4.3861253104</v>
      </c>
      <c r="AQ13" s="90"/>
      <c r="AR13" s="90"/>
      <c r="AS13" s="90"/>
      <c r="AT13" s="90"/>
      <c r="AU13" s="6">
        <v>7.7</v>
      </c>
      <c r="AV13" s="6">
        <v>0.8232726023</v>
      </c>
      <c r="AW13" s="6">
        <f t="shared" si="5"/>
        <v>10.691851977922077</v>
      </c>
      <c r="AX13" s="195">
        <v>5.5</v>
      </c>
      <c r="AY13" s="196">
        <v>0.5270462767</v>
      </c>
      <c r="AZ13" s="16">
        <f>100*(AX13/AW13)</f>
        <v>51.44104137765013</v>
      </c>
      <c r="BA13" s="108">
        <v>206.3</v>
      </c>
      <c r="BB13" s="90">
        <v>2.40601099</v>
      </c>
      <c r="BC13" s="90">
        <f t="shared" si="6"/>
        <v>1.1662680513814832</v>
      </c>
      <c r="BD13" s="91">
        <v>157</v>
      </c>
      <c r="BE13" s="91">
        <v>5.456901847914967</v>
      </c>
      <c r="BF13" s="91">
        <f t="shared" si="1"/>
        <v>3.4757336610923355</v>
      </c>
      <c r="BG13" s="93">
        <v>182.349</v>
      </c>
      <c r="BH13" s="93">
        <v>2.778570575753744</v>
      </c>
      <c r="BI13" s="93">
        <v>1.5237651842092603</v>
      </c>
      <c r="BJ13" s="106">
        <v>176.7</v>
      </c>
      <c r="BK13" s="106">
        <v>3.7727090178</v>
      </c>
      <c r="BL13" s="106">
        <f t="shared" si="7"/>
        <v>2.1350928227504244</v>
      </c>
      <c r="BM13" s="93">
        <v>191.55599999999998</v>
      </c>
      <c r="BN13" s="93">
        <v>5.233185135905902</v>
      </c>
      <c r="BO13" s="93">
        <v>2.7</v>
      </c>
      <c r="BP13" s="6">
        <v>11.9</v>
      </c>
      <c r="BQ13" s="6">
        <v>0.56764621</v>
      </c>
      <c r="BR13" s="6">
        <f t="shared" si="8"/>
        <v>4.770136218487395</v>
      </c>
      <c r="BS13" s="3"/>
      <c r="BT13" s="3"/>
      <c r="BU13" s="3"/>
      <c r="BV13" s="17">
        <v>14.498</v>
      </c>
      <c r="BW13" s="17">
        <v>1.0254841674924968</v>
      </c>
      <c r="BX13" s="17">
        <v>7.073280228255601</v>
      </c>
      <c r="BY13" s="16">
        <v>9.5</v>
      </c>
      <c r="BZ13" s="16">
        <v>0.9718253158000001</v>
      </c>
      <c r="CA13" s="16">
        <f t="shared" si="9"/>
        <v>10.22974016631579</v>
      </c>
      <c r="CB13" s="17">
        <v>13.281</v>
      </c>
      <c r="CC13" s="17">
        <v>0.7623421512389006</v>
      </c>
      <c r="CD13" s="38">
        <v>5.7</v>
      </c>
    </row>
    <row r="14" spans="4:83" ht="12.75">
      <c r="D14" s="91"/>
      <c r="E14" s="93"/>
      <c r="F14" s="93"/>
      <c r="G14" s="114"/>
      <c r="K14" s="93"/>
      <c r="M14" s="91"/>
      <c r="P14" s="91"/>
      <c r="T14" s="22"/>
      <c r="U14" s="22"/>
      <c r="V14" s="3"/>
      <c r="AF14" s="105"/>
      <c r="AG14" s="105"/>
      <c r="AI14" s="91"/>
      <c r="AJ14" s="91"/>
      <c r="AK14" s="91"/>
      <c r="BR14" s="3"/>
      <c r="BS14" s="3"/>
      <c r="BT14" s="3"/>
      <c r="BU14" s="3"/>
      <c r="CB14" s="17"/>
      <c r="CC14" s="17"/>
      <c r="CD14" s="52"/>
      <c r="CE14" s="17"/>
    </row>
    <row r="15" spans="1:83" s="11" customFormat="1" ht="12.75">
      <c r="A15" s="60" t="s">
        <v>65</v>
      </c>
      <c r="B15" s="84"/>
      <c r="C15" s="84"/>
      <c r="D15" s="84">
        <f>AVERAGE(D4:D13)</f>
        <v>5.942792846000836</v>
      </c>
      <c r="E15" s="124"/>
      <c r="F15" s="124"/>
      <c r="G15" s="124">
        <f>AVERAGE(G4:G13)</f>
        <v>22.339906046437726</v>
      </c>
      <c r="H15" s="84"/>
      <c r="I15" s="84"/>
      <c r="J15" s="84">
        <f>AVERAGE(J4:J13)</f>
        <v>8.656346769303147</v>
      </c>
      <c r="K15" s="124"/>
      <c r="L15" s="84"/>
      <c r="M15" s="84">
        <f>AVERAGE(M4:M13)</f>
        <v>24.480358575448715</v>
      </c>
      <c r="N15" s="84"/>
      <c r="O15" s="84"/>
      <c r="P15" s="84">
        <f>AVERAGE(P4:P13)</f>
        <v>10.665810095070823</v>
      </c>
      <c r="S15" s="11">
        <f>AVERAGE(S4:S13)</f>
        <v>3.975097852162409</v>
      </c>
      <c r="V15" s="11">
        <f>AVERAGE(V4:V13)</f>
        <v>25.904492794692786</v>
      </c>
      <c r="Y15" s="11">
        <f>AVERAGE(Y4:Y13)</f>
        <v>7.488789433137965</v>
      </c>
      <c r="AB15" s="11">
        <f>AVERAGE(AB4:AB13)</f>
        <v>5.213638248205624</v>
      </c>
      <c r="AE15" s="11">
        <f>AVERAGE(AE4:AE13)</f>
        <v>7.089840332673026</v>
      </c>
      <c r="AF15" s="84"/>
      <c r="AG15" s="84"/>
      <c r="AH15" s="84">
        <f>AVERAGE(AH4:AH13)</f>
        <v>9.503455559984056</v>
      </c>
      <c r="AI15" s="84"/>
      <c r="AJ15" s="84"/>
      <c r="AK15" s="84">
        <f>AVERAGE(AK4:AK13)</f>
        <v>9.220657540414676</v>
      </c>
      <c r="AL15" s="84"/>
      <c r="AM15" s="84"/>
      <c r="AN15" s="84">
        <f>AVERAGE(AN4:AN13)</f>
        <v>3.333255291301119</v>
      </c>
      <c r="AO15" s="84"/>
      <c r="AP15" s="84"/>
      <c r="AQ15" s="84">
        <f>AVERAGE(AQ4:AQ13)</f>
        <v>36.466031379412556</v>
      </c>
      <c r="AR15" s="84"/>
      <c r="AS15" s="84"/>
      <c r="AT15" s="84">
        <f>AVERAGE(AT4:AT13)</f>
        <v>7.692390164349339</v>
      </c>
      <c r="AW15" s="11">
        <f>AVERAGE(AW4:AW13)</f>
        <v>4.579197140444032</v>
      </c>
      <c r="AZ15" s="11">
        <f>AVERAGE(AZ4:AZ13)</f>
        <v>111.60531160971993</v>
      </c>
      <c r="BA15" s="84"/>
      <c r="BB15" s="84"/>
      <c r="BC15" s="84">
        <f>AVERAGE(BC4:BC13)</f>
        <v>1.5909891401121758</v>
      </c>
      <c r="BD15" s="84"/>
      <c r="BE15" s="84"/>
      <c r="BF15" s="84">
        <f>AVERAGE(BF4:BF13)</f>
        <v>3.465684021927564</v>
      </c>
      <c r="BG15" s="84"/>
      <c r="BH15" s="84"/>
      <c r="BI15" s="84">
        <f>AVERAGE(BI4:BI13)</f>
        <v>2.9588795654764395</v>
      </c>
      <c r="BJ15" s="84"/>
      <c r="BK15" s="84"/>
      <c r="BL15" s="84">
        <f>AVERAGE(BL4:BL13)</f>
        <v>1.7018418937124218</v>
      </c>
      <c r="BM15" s="84"/>
      <c r="BN15" s="84"/>
      <c r="BO15" s="84">
        <f>AVERAGE(BO4:BO13)</f>
        <v>3.080506928177145</v>
      </c>
      <c r="BR15" s="11">
        <f>AVERAGE(BR4:BR13)</f>
        <v>2.094195134265078</v>
      </c>
      <c r="BU15" s="11">
        <f>AVERAGE(BU4:BU13)</f>
        <v>5.120198226663053</v>
      </c>
      <c r="BX15" s="11">
        <f>AVERAGE(BX4:BX13)</f>
        <v>2.9442639970795232</v>
      </c>
      <c r="CA15" s="11">
        <f>AVERAGE(CA4:CA13)</f>
        <v>3.277481089856483</v>
      </c>
      <c r="CB15" s="61"/>
      <c r="CC15" s="61"/>
      <c r="CD15" s="11">
        <f>AVERAGE(CD4:CD13)</f>
        <v>2.2148274793001894</v>
      </c>
      <c r="CE15" s="61"/>
    </row>
    <row r="16" spans="5:83" ht="12.75">
      <c r="E16" s="91"/>
      <c r="F16" s="91"/>
      <c r="G16" s="114"/>
      <c r="K16" s="91"/>
      <c r="AC16" s="17"/>
      <c r="AD16" s="17"/>
      <c r="AE16" s="52"/>
      <c r="AF16" s="93"/>
      <c r="AO16" s="105"/>
      <c r="AP16" s="105"/>
      <c r="AQ16" s="106"/>
      <c r="AR16" s="93"/>
      <c r="AS16" s="93"/>
      <c r="AT16" s="114"/>
      <c r="AU16" s="17"/>
      <c r="BM16" s="93"/>
      <c r="BN16" s="93"/>
      <c r="BO16" s="114"/>
      <c r="BP16" s="17"/>
      <c r="CB16" s="3"/>
      <c r="CC16" s="3"/>
      <c r="CD16" s="52"/>
      <c r="CE16" s="3"/>
    </row>
    <row r="17" spans="1:83" s="11" customFormat="1" ht="12.75">
      <c r="A17" s="60" t="s">
        <v>66</v>
      </c>
      <c r="B17" s="84"/>
      <c r="C17" s="84"/>
      <c r="D17" s="84">
        <f>AVERAGE(D15,G15,J15,M15,P15)</f>
        <v>14.417042866452249</v>
      </c>
      <c r="E17" s="124"/>
      <c r="F17" s="124"/>
      <c r="G17" s="124"/>
      <c r="H17" s="84"/>
      <c r="I17" s="84"/>
      <c r="J17" s="84"/>
      <c r="K17" s="99"/>
      <c r="L17" s="99"/>
      <c r="M17" s="99"/>
      <c r="N17" s="84"/>
      <c r="O17" s="84"/>
      <c r="P17" s="84"/>
      <c r="S17" s="11">
        <f>AVERAGE(S15,V15,Y15,AB15,AE15)</f>
        <v>9.934371732174363</v>
      </c>
      <c r="Z17" s="42"/>
      <c r="AA17" s="42"/>
      <c r="AB17" s="42"/>
      <c r="AC17" s="61"/>
      <c r="AD17" s="61"/>
      <c r="AE17" s="61"/>
      <c r="AF17" s="124"/>
      <c r="AG17" s="84"/>
      <c r="AH17" s="84">
        <f>AVERAGE(AH15,AK15,AN15,AQ15,AT15)</f>
        <v>13.24315798709235</v>
      </c>
      <c r="AI17" s="84"/>
      <c r="AJ17" s="84"/>
      <c r="AK17" s="84"/>
      <c r="AL17" s="84"/>
      <c r="AM17" s="84"/>
      <c r="AN17" s="84"/>
      <c r="AO17" s="137"/>
      <c r="AP17" s="137"/>
      <c r="AQ17" s="99"/>
      <c r="AR17" s="124"/>
      <c r="AS17" s="124"/>
      <c r="AT17" s="124"/>
      <c r="AU17" s="61"/>
      <c r="AW17" s="11">
        <f>AVERAGE(AW15,AZ15)</f>
        <v>58.092254375081986</v>
      </c>
      <c r="AX17" s="42"/>
      <c r="AY17" s="42"/>
      <c r="AZ17" s="42"/>
      <c r="BA17" s="84"/>
      <c r="BB17" s="84"/>
      <c r="BC17" s="84">
        <f>AVERAGE(BC15,BF15,BI15,BL15,BO15)</f>
        <v>2.5595803098811496</v>
      </c>
      <c r="BD17" s="84"/>
      <c r="BE17" s="84"/>
      <c r="BF17" s="84"/>
      <c r="BG17" s="84"/>
      <c r="BH17" s="84"/>
      <c r="BI17" s="84"/>
      <c r="BJ17" s="99"/>
      <c r="BK17" s="99"/>
      <c r="BL17" s="99"/>
      <c r="BM17" s="124"/>
      <c r="BN17" s="124"/>
      <c r="BO17" s="124"/>
      <c r="BP17" s="61"/>
      <c r="BR17" s="11">
        <f>AVERAGE(BR15,BU15,BX15,CA15,CD15)</f>
        <v>3.1301931854328657</v>
      </c>
      <c r="CB17" s="61"/>
      <c r="CC17" s="61"/>
      <c r="CD17" s="61"/>
      <c r="CE17" s="61"/>
    </row>
    <row r="18" spans="1:83" s="11" customFormat="1" ht="12.75">
      <c r="A18" s="60" t="s">
        <v>67</v>
      </c>
      <c r="B18" s="84"/>
      <c r="C18" s="84"/>
      <c r="D18" s="84">
        <f>STDEV(D15,G15,J15,M15,P15)</f>
        <v>8.412971595483077</v>
      </c>
      <c r="E18" s="124"/>
      <c r="F18" s="124"/>
      <c r="G18" s="124"/>
      <c r="H18" s="84"/>
      <c r="I18" s="84"/>
      <c r="J18" s="84"/>
      <c r="K18" s="99"/>
      <c r="L18" s="99"/>
      <c r="M18" s="99"/>
      <c r="N18" s="99"/>
      <c r="O18" s="99"/>
      <c r="P18" s="99"/>
      <c r="Q18" s="61"/>
      <c r="R18" s="61"/>
      <c r="S18" s="11">
        <f>STDEV(S15,V15,Y15,AB15,AE15)</f>
        <v>9.040399164573156</v>
      </c>
      <c r="Z18" s="42"/>
      <c r="AA18" s="42"/>
      <c r="AB18" s="42"/>
      <c r="AE18" s="61"/>
      <c r="AF18" s="84"/>
      <c r="AG18" s="84"/>
      <c r="AH18" s="84">
        <f>STDEV(AH15,AK15,AN15,AQ15,AT15)</f>
        <v>13.214432711477109</v>
      </c>
      <c r="AI18" s="84"/>
      <c r="AJ18" s="84"/>
      <c r="AK18" s="84"/>
      <c r="AL18" s="84"/>
      <c r="AM18" s="84"/>
      <c r="AN18" s="84"/>
      <c r="AO18" s="137"/>
      <c r="AP18" s="137"/>
      <c r="AQ18" s="99"/>
      <c r="AR18" s="84"/>
      <c r="AS18" s="84"/>
      <c r="AT18" s="124"/>
      <c r="AW18" s="11">
        <f>STDEV(AW15,AZ15)</f>
        <v>75.67889130527266</v>
      </c>
      <c r="AX18" s="42"/>
      <c r="AY18" s="42"/>
      <c r="AZ18" s="42"/>
      <c r="BA18" s="84"/>
      <c r="BB18" s="84"/>
      <c r="BC18" s="84">
        <f>STDEV(BC15,BF15,BI15,BL15,BO15)</f>
        <v>0.855235701265828</v>
      </c>
      <c r="BD18" s="84"/>
      <c r="BE18" s="84"/>
      <c r="BF18" s="84"/>
      <c r="BG18" s="84"/>
      <c r="BH18" s="84"/>
      <c r="BI18" s="84"/>
      <c r="BJ18" s="99"/>
      <c r="BK18" s="99"/>
      <c r="BL18" s="99"/>
      <c r="BM18" s="84"/>
      <c r="BN18" s="84"/>
      <c r="BO18" s="124"/>
      <c r="BR18" s="11">
        <f>STDEV(BR15,BU15,BX15,CA15,CD15)</f>
        <v>1.2173300489164807</v>
      </c>
      <c r="CB18" s="61"/>
      <c r="CC18" s="61"/>
      <c r="CD18" s="61"/>
      <c r="CE18" s="61"/>
    </row>
    <row r="19" spans="5:83" ht="12.75">
      <c r="E19" s="93"/>
      <c r="F19" s="93"/>
      <c r="G19" s="114"/>
      <c r="K19" s="106"/>
      <c r="L19" s="106"/>
      <c r="M19" s="106"/>
      <c r="Q19" s="17"/>
      <c r="R19" s="17"/>
      <c r="Z19" s="16"/>
      <c r="AA19" s="16"/>
      <c r="AB19" s="20"/>
      <c r="AC19" s="17"/>
      <c r="AD19" s="17"/>
      <c r="AE19" s="52"/>
      <c r="AF19" s="93"/>
      <c r="AO19" s="105"/>
      <c r="AP19" s="105"/>
      <c r="AQ19" s="106"/>
      <c r="AR19" s="93"/>
      <c r="AS19" s="93"/>
      <c r="AT19" s="114"/>
      <c r="AU19" s="17"/>
      <c r="AX19" s="16"/>
      <c r="AY19" s="16"/>
      <c r="AZ19" s="16"/>
      <c r="BJ19" s="106"/>
      <c r="BK19" s="106"/>
      <c r="BL19" s="106"/>
      <c r="BM19" s="93"/>
      <c r="BN19" s="93"/>
      <c r="BO19" s="114"/>
      <c r="BP19" s="17"/>
      <c r="BY19" s="16"/>
      <c r="BZ19" s="16"/>
      <c r="CA19" s="16"/>
      <c r="CB19" s="17"/>
      <c r="CC19" s="17"/>
      <c r="CD19" s="52"/>
      <c r="CE19" s="17"/>
    </row>
    <row r="20" spans="5:83" ht="12.75">
      <c r="E20" s="93"/>
      <c r="F20" s="93"/>
      <c r="G20" s="114"/>
      <c r="K20" s="106"/>
      <c r="L20" s="106"/>
      <c r="M20" s="106"/>
      <c r="Q20" s="3"/>
      <c r="R20" s="3"/>
      <c r="Z20" s="16"/>
      <c r="AA20" s="16"/>
      <c r="AB20" s="20"/>
      <c r="AC20" s="17"/>
      <c r="AD20" s="17"/>
      <c r="AE20" s="52"/>
      <c r="AF20" s="93"/>
      <c r="AO20" s="106"/>
      <c r="AP20" s="106"/>
      <c r="AQ20" s="106"/>
      <c r="AR20" s="93"/>
      <c r="AS20" s="93"/>
      <c r="AT20" s="114"/>
      <c r="AU20" s="17"/>
      <c r="AX20" s="16"/>
      <c r="AY20" s="16"/>
      <c r="AZ20" s="16"/>
      <c r="BJ20" s="106"/>
      <c r="BK20" s="106"/>
      <c r="BL20" s="106"/>
      <c r="BM20" s="93"/>
      <c r="BN20" s="93"/>
      <c r="BO20" s="114"/>
      <c r="BP20" s="17"/>
      <c r="BY20" s="16"/>
      <c r="BZ20" s="16"/>
      <c r="CA20" s="16"/>
      <c r="CB20" s="17"/>
      <c r="CC20" s="17"/>
      <c r="CD20" s="52"/>
      <c r="CE20" s="17"/>
    </row>
    <row r="21" spans="5:83" ht="12.75">
      <c r="E21" s="93"/>
      <c r="F21" s="93"/>
      <c r="G21" s="114"/>
      <c r="K21" s="106"/>
      <c r="L21" s="106"/>
      <c r="M21" s="106"/>
      <c r="Q21" s="17"/>
      <c r="R21" s="17"/>
      <c r="Z21" s="16"/>
      <c r="AA21" s="16"/>
      <c r="AB21" s="20"/>
      <c r="AC21" s="17"/>
      <c r="AD21" s="17"/>
      <c r="AE21" s="52"/>
      <c r="AF21" s="93"/>
      <c r="AO21" s="106"/>
      <c r="AP21" s="106"/>
      <c r="AQ21" s="106"/>
      <c r="AR21" s="93"/>
      <c r="AS21" s="93"/>
      <c r="AT21" s="114"/>
      <c r="AU21" s="17"/>
      <c r="AX21" s="16"/>
      <c r="AY21" s="16"/>
      <c r="AZ21" s="16"/>
      <c r="BJ21" s="106"/>
      <c r="BK21" s="106"/>
      <c r="BL21" s="106"/>
      <c r="BM21" s="93"/>
      <c r="BN21" s="93"/>
      <c r="BO21" s="114"/>
      <c r="BP21" s="17"/>
      <c r="BY21" s="16"/>
      <c r="BZ21" s="16"/>
      <c r="CA21" s="16"/>
      <c r="CB21" s="17"/>
      <c r="CC21" s="17"/>
      <c r="CD21" s="52"/>
      <c r="CE21" s="17"/>
    </row>
    <row r="22" spans="5:83" ht="12.75">
      <c r="E22" s="93"/>
      <c r="F22" s="93"/>
      <c r="G22" s="114"/>
      <c r="K22" s="106"/>
      <c r="L22" s="106"/>
      <c r="M22" s="106"/>
      <c r="Q22" s="17"/>
      <c r="R22" s="17"/>
      <c r="Z22" s="16"/>
      <c r="AA22" s="16"/>
      <c r="AB22" s="20"/>
      <c r="AC22" s="17"/>
      <c r="AD22" s="17"/>
      <c r="AE22" s="52"/>
      <c r="AF22" s="93"/>
      <c r="AO22" s="105"/>
      <c r="AP22" s="105"/>
      <c r="AQ22" s="106"/>
      <c r="AR22" s="93"/>
      <c r="AS22" s="93"/>
      <c r="AT22" s="114"/>
      <c r="AU22" s="17"/>
      <c r="AX22" s="16"/>
      <c r="AY22" s="16"/>
      <c r="AZ22" s="16"/>
      <c r="BJ22" s="106"/>
      <c r="BK22" s="106"/>
      <c r="BL22" s="106"/>
      <c r="BM22" s="93"/>
      <c r="BN22" s="93"/>
      <c r="BO22" s="114"/>
      <c r="BP22" s="17"/>
      <c r="BY22" s="16"/>
      <c r="BZ22" s="16"/>
      <c r="CA22" s="16"/>
      <c r="CB22" s="17"/>
      <c r="CC22" s="17"/>
      <c r="CD22" s="52"/>
      <c r="CE22" s="17"/>
    </row>
    <row r="23" spans="5:83" ht="12.75">
      <c r="E23" s="93"/>
      <c r="F23" s="93"/>
      <c r="G23" s="114"/>
      <c r="K23" s="106"/>
      <c r="L23" s="106"/>
      <c r="M23" s="106"/>
      <c r="Q23" s="17"/>
      <c r="R23" s="17"/>
      <c r="Z23" s="16"/>
      <c r="AA23" s="16"/>
      <c r="AB23" s="20"/>
      <c r="AC23" s="17"/>
      <c r="AD23" s="17"/>
      <c r="AE23" s="52"/>
      <c r="AF23" s="93"/>
      <c r="AO23" s="106"/>
      <c r="AP23" s="106"/>
      <c r="AQ23" s="106"/>
      <c r="AR23" s="93"/>
      <c r="AS23" s="93"/>
      <c r="AT23" s="114"/>
      <c r="AU23" s="17"/>
      <c r="AX23" s="16"/>
      <c r="AY23" s="16"/>
      <c r="AZ23" s="16"/>
      <c r="BJ23" s="106"/>
      <c r="BK23" s="106"/>
      <c r="BL23" s="106"/>
      <c r="BM23" s="93"/>
      <c r="BN23" s="93"/>
      <c r="BO23" s="114"/>
      <c r="BP23" s="17"/>
      <c r="BY23" s="16"/>
      <c r="BZ23" s="16"/>
      <c r="CA23" s="16"/>
      <c r="CB23" s="17"/>
      <c r="CC23" s="17"/>
      <c r="CD23" s="52"/>
      <c r="CE23" s="17"/>
    </row>
    <row r="24" spans="11:79" ht="12.75">
      <c r="K24" s="106"/>
      <c r="L24" s="106"/>
      <c r="M24" s="106"/>
      <c r="Q24" s="17"/>
      <c r="R24" s="17"/>
      <c r="Z24" s="16"/>
      <c r="AA24" s="16"/>
      <c r="AB24" s="20"/>
      <c r="AC24" s="17"/>
      <c r="AD24" s="17"/>
      <c r="AE24" s="52"/>
      <c r="AF24" s="93"/>
      <c r="AO24" s="105"/>
      <c r="AP24" s="105"/>
      <c r="AQ24" s="106"/>
      <c r="AR24" s="93"/>
      <c r="AS24" s="93"/>
      <c r="AT24" s="114"/>
      <c r="AU24" s="17"/>
      <c r="AX24" s="16"/>
      <c r="AY24" s="16"/>
      <c r="AZ24" s="16"/>
      <c r="BJ24" s="106"/>
      <c r="BK24" s="106"/>
      <c r="BL24" s="106"/>
      <c r="BM24" s="93"/>
      <c r="BN24" s="93"/>
      <c r="BO24" s="114"/>
      <c r="BP24" s="17"/>
      <c r="BY24" s="16"/>
      <c r="BZ24" s="16"/>
      <c r="CA24" s="16"/>
    </row>
    <row r="25" spans="11:79" ht="12.75">
      <c r="K25" s="106"/>
      <c r="L25" s="106"/>
      <c r="M25" s="106"/>
      <c r="Q25" s="17"/>
      <c r="R25" s="17"/>
      <c r="Z25" s="16"/>
      <c r="AA25" s="16"/>
      <c r="AB25" s="20"/>
      <c r="AC25" s="17"/>
      <c r="AD25" s="17"/>
      <c r="AE25" s="52"/>
      <c r="AF25" s="93"/>
      <c r="AO25" s="105"/>
      <c r="AP25" s="105"/>
      <c r="AQ25" s="106"/>
      <c r="AR25" s="93"/>
      <c r="AS25" s="93"/>
      <c r="AT25" s="114"/>
      <c r="AU25" s="17"/>
      <c r="AX25" s="16"/>
      <c r="AY25" s="16"/>
      <c r="AZ25" s="16"/>
      <c r="BJ25" s="106"/>
      <c r="BK25" s="106"/>
      <c r="BL25" s="106"/>
      <c r="BM25" s="93"/>
      <c r="BN25" s="93"/>
      <c r="BO25" s="114"/>
      <c r="BP25" s="17"/>
      <c r="BY25" s="16"/>
      <c r="BZ25" s="16"/>
      <c r="CA25" s="16"/>
    </row>
    <row r="26" spans="17:79" ht="12.75">
      <c r="Q26" s="17"/>
      <c r="R26" s="17"/>
      <c r="Z26" s="16"/>
      <c r="AA26" s="16"/>
      <c r="AB26" s="20"/>
      <c r="AC26" s="3"/>
      <c r="AD26" s="3"/>
      <c r="AF26" s="91"/>
      <c r="AX26" s="10"/>
      <c r="AY26" s="10"/>
      <c r="AZ26" s="16"/>
      <c r="BJ26" s="106"/>
      <c r="BK26" s="106"/>
      <c r="BL26" s="106"/>
      <c r="BY26" s="16"/>
      <c r="BZ26" s="16"/>
      <c r="CA26" s="16"/>
    </row>
    <row r="27" spans="17:79" ht="12.75">
      <c r="Q27" s="17"/>
      <c r="R27" s="17"/>
      <c r="BY27" s="16"/>
      <c r="BZ27" s="16"/>
      <c r="CA27" s="16"/>
    </row>
    <row r="28" spans="77:79" ht="12.75">
      <c r="BY28" s="16"/>
      <c r="BZ28" s="16"/>
      <c r="CA28" s="16"/>
    </row>
  </sheetData>
  <mergeCells count="33">
    <mergeCell ref="BA1:BO1"/>
    <mergeCell ref="BP1:CD1"/>
    <mergeCell ref="B1:P1"/>
    <mergeCell ref="Q1:AE1"/>
    <mergeCell ref="AF1:AT1"/>
    <mergeCell ref="AU1:AZ1"/>
    <mergeCell ref="T2:V2"/>
    <mergeCell ref="AI2:AK2"/>
    <mergeCell ref="H2:J2"/>
    <mergeCell ref="W2:Y2"/>
    <mergeCell ref="CB2:CD2"/>
    <mergeCell ref="BJ2:BL2"/>
    <mergeCell ref="AO2:AQ2"/>
    <mergeCell ref="Z2:AB2"/>
    <mergeCell ref="BY2:CA2"/>
    <mergeCell ref="BS2:BU2"/>
    <mergeCell ref="BG2:BI2"/>
    <mergeCell ref="BV2:BX2"/>
    <mergeCell ref="AX2:AZ2"/>
    <mergeCell ref="BA2:BC2"/>
    <mergeCell ref="BM2:BO2"/>
    <mergeCell ref="BP2:BR2"/>
    <mergeCell ref="AC2:AE2"/>
    <mergeCell ref="AF2:AH2"/>
    <mergeCell ref="AR2:AT2"/>
    <mergeCell ref="AU2:AW2"/>
    <mergeCell ref="BD2:BF2"/>
    <mergeCell ref="AL2:AN2"/>
    <mergeCell ref="B2:D2"/>
    <mergeCell ref="K2:M2"/>
    <mergeCell ref="N2:P2"/>
    <mergeCell ref="Q2:S2"/>
    <mergeCell ref="E2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Geological Survey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Gwendy Hall</dc:creator>
  <cp:keywords/>
  <dc:description/>
  <cp:lastModifiedBy>Gwendy Hall</cp:lastModifiedBy>
  <dcterms:created xsi:type="dcterms:W3CDTF">2011-05-31T15:24:48Z</dcterms:created>
  <dcterms:modified xsi:type="dcterms:W3CDTF">2011-06-09T21:03:48Z</dcterms:modified>
  <cp:category/>
  <cp:version/>
  <cp:contentType/>
  <cp:contentStatus/>
</cp:coreProperties>
</file>